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2480" windowHeight="7875"/>
  </bookViews>
  <sheets>
    <sheet name="Error Measurements" sheetId="1" r:id="rId1"/>
  </sheets>
  <calcPr calcId="145621"/>
</workbook>
</file>

<file path=xl/calcChain.xml><?xml version="1.0" encoding="utf-8"?>
<calcChain xmlns="http://schemas.openxmlformats.org/spreadsheetml/2006/main">
  <c r="X11" i="1" l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10" i="1"/>
  <c r="N19" i="1" l="1"/>
  <c r="O19" i="1"/>
  <c r="N18" i="1"/>
  <c r="N17" i="1"/>
  <c r="N16" i="1"/>
  <c r="N15" i="1"/>
  <c r="N14" i="1"/>
  <c r="N13" i="1"/>
  <c r="N12" i="1"/>
  <c r="N10" i="1"/>
  <c r="N9" i="1"/>
  <c r="M17" i="1"/>
  <c r="P17" i="1" s="1"/>
  <c r="M15" i="1"/>
  <c r="P15" i="1" s="1"/>
  <c r="M13" i="1"/>
  <c r="P13" i="1" s="1"/>
  <c r="P35" i="1" s="1"/>
  <c r="M10" i="1"/>
  <c r="P29" i="1"/>
  <c r="P28" i="1"/>
  <c r="P33" i="1"/>
  <c r="P26" i="1" s="1"/>
  <c r="H73" i="1"/>
  <c r="H74" i="1"/>
  <c r="I74" i="1" s="1"/>
  <c r="H75" i="1"/>
  <c r="H76" i="1"/>
  <c r="I76" i="1" s="1"/>
  <c r="H77" i="1"/>
  <c r="H78" i="1"/>
  <c r="I78" i="1" s="1"/>
  <c r="H79" i="1"/>
  <c r="H80" i="1"/>
  <c r="I80" i="1" s="1"/>
  <c r="H81" i="1"/>
  <c r="H82" i="1"/>
  <c r="I82" i="1" s="1"/>
  <c r="H83" i="1"/>
  <c r="H84" i="1"/>
  <c r="I84" i="1" s="1"/>
  <c r="H85" i="1"/>
  <c r="H86" i="1"/>
  <c r="I86" i="1" s="1"/>
  <c r="V10" i="1"/>
  <c r="V11" i="1"/>
  <c r="V12" i="1"/>
  <c r="V13" i="1"/>
  <c r="W13" i="1" s="1"/>
  <c r="V14" i="1"/>
  <c r="V15" i="1"/>
  <c r="W15" i="1" s="1"/>
  <c r="V16" i="1"/>
  <c r="V17" i="1"/>
  <c r="V18" i="1"/>
  <c r="V19" i="1"/>
  <c r="V20" i="1"/>
  <c r="V21" i="1"/>
  <c r="W21" i="1" s="1"/>
  <c r="V22" i="1"/>
  <c r="V23" i="1"/>
  <c r="V24" i="1"/>
  <c r="V25" i="1"/>
  <c r="V26" i="1"/>
  <c r="W26" i="1" s="1"/>
  <c r="V27" i="1"/>
  <c r="V28" i="1"/>
  <c r="V29" i="1"/>
  <c r="V30" i="1"/>
  <c r="V31" i="1"/>
  <c r="V32" i="1"/>
  <c r="V33" i="1"/>
  <c r="V34" i="1"/>
  <c r="W34" i="1" s="1"/>
  <c r="V35" i="1"/>
  <c r="V36" i="1"/>
  <c r="W36" i="1" s="1"/>
  <c r="V37" i="1"/>
  <c r="V38" i="1"/>
  <c r="V39" i="1"/>
  <c r="V40" i="1"/>
  <c r="V41" i="1"/>
  <c r="V42" i="1"/>
  <c r="V43" i="1"/>
  <c r="V44" i="1"/>
  <c r="W44" i="1" s="1"/>
  <c r="V45" i="1"/>
  <c r="V46" i="1"/>
  <c r="V47" i="1"/>
  <c r="V48" i="1"/>
  <c r="V49" i="1"/>
  <c r="V50" i="1"/>
  <c r="W50" i="1" s="1"/>
  <c r="V51" i="1"/>
  <c r="V52" i="1"/>
  <c r="W52" i="1" s="1"/>
  <c r="V53" i="1"/>
  <c r="V54" i="1"/>
  <c r="V55" i="1"/>
  <c r="V56" i="1"/>
  <c r="V57" i="1"/>
  <c r="V58" i="1"/>
  <c r="W58" i="1" s="1"/>
  <c r="V59" i="1"/>
  <c r="V60" i="1"/>
  <c r="V61" i="1"/>
  <c r="V62" i="1"/>
  <c r="V63" i="1"/>
  <c r="V64" i="1"/>
  <c r="V65" i="1"/>
  <c r="V66" i="1"/>
  <c r="W66" i="1" s="1"/>
  <c r="V67" i="1"/>
  <c r="V68" i="1"/>
  <c r="W68" i="1" s="1"/>
  <c r="V69" i="1"/>
  <c r="V70" i="1"/>
  <c r="V71" i="1"/>
  <c r="V72" i="1"/>
  <c r="V73" i="1"/>
  <c r="V74" i="1"/>
  <c r="V75" i="1"/>
  <c r="V76" i="1"/>
  <c r="W76" i="1" s="1"/>
  <c r="V77" i="1"/>
  <c r="V78" i="1"/>
  <c r="V79" i="1"/>
  <c r="V80" i="1"/>
  <c r="V81" i="1"/>
  <c r="V82" i="1"/>
  <c r="W82" i="1" s="1"/>
  <c r="V83" i="1"/>
  <c r="V84" i="1"/>
  <c r="W84" i="1" s="1"/>
  <c r="V85" i="1"/>
  <c r="V86" i="1"/>
  <c r="V87" i="1"/>
  <c r="V88" i="1"/>
  <c r="V89" i="1"/>
  <c r="V90" i="1"/>
  <c r="W90" i="1" s="1"/>
  <c r="V91" i="1"/>
  <c r="V92" i="1"/>
  <c r="V93" i="1"/>
  <c r="V94" i="1"/>
  <c r="V95" i="1"/>
  <c r="V96" i="1"/>
  <c r="V97" i="1"/>
  <c r="V98" i="1"/>
  <c r="W98" i="1" s="1"/>
  <c r="V99" i="1"/>
  <c r="V100" i="1"/>
  <c r="W100" i="1" s="1"/>
  <c r="V101" i="1"/>
  <c r="V102" i="1"/>
  <c r="V103" i="1"/>
  <c r="V104" i="1"/>
  <c r="V105" i="1"/>
  <c r="V106" i="1"/>
  <c r="V107" i="1"/>
  <c r="V108" i="1"/>
  <c r="W108" i="1" s="1"/>
  <c r="V109" i="1"/>
  <c r="V110" i="1"/>
  <c r="V111" i="1"/>
  <c r="V112" i="1"/>
  <c r="V113" i="1"/>
  <c r="V114" i="1"/>
  <c r="W114" i="1" s="1"/>
  <c r="V115" i="1"/>
  <c r="V116" i="1"/>
  <c r="W116" i="1" s="1"/>
  <c r="V117" i="1"/>
  <c r="V118" i="1"/>
  <c r="V119" i="1"/>
  <c r="V120" i="1"/>
  <c r="V121" i="1"/>
  <c r="V122" i="1"/>
  <c r="W122" i="1" s="1"/>
  <c r="V123" i="1"/>
  <c r="V124" i="1"/>
  <c r="V125" i="1"/>
  <c r="V126" i="1"/>
  <c r="V127" i="1"/>
  <c r="V128" i="1"/>
  <c r="V129" i="1"/>
  <c r="V130" i="1"/>
  <c r="W130" i="1" s="1"/>
  <c r="V131" i="1"/>
  <c r="V132" i="1"/>
  <c r="W132" i="1" s="1"/>
  <c r="V133" i="1"/>
  <c r="V134" i="1"/>
  <c r="V135" i="1"/>
  <c r="V136" i="1"/>
  <c r="V137" i="1"/>
  <c r="V138" i="1"/>
  <c r="V139" i="1"/>
  <c r="V140" i="1"/>
  <c r="W140" i="1" s="1"/>
  <c r="V141" i="1"/>
  <c r="V142" i="1"/>
  <c r="V143" i="1"/>
  <c r="V144" i="1"/>
  <c r="V145" i="1"/>
  <c r="V146" i="1"/>
  <c r="W146" i="1" s="1"/>
  <c r="V147" i="1"/>
  <c r="V148" i="1"/>
  <c r="W148" i="1" s="1"/>
  <c r="V149" i="1"/>
  <c r="V150" i="1"/>
  <c r="V151" i="1"/>
  <c r="V152" i="1"/>
  <c r="V153" i="1"/>
  <c r="V154" i="1"/>
  <c r="W154" i="1" s="1"/>
  <c r="V155" i="1"/>
  <c r="V156" i="1"/>
  <c r="V157" i="1"/>
  <c r="V158" i="1"/>
  <c r="V159" i="1"/>
  <c r="V160" i="1"/>
  <c r="V161" i="1"/>
  <c r="V162" i="1"/>
  <c r="W162" i="1" s="1"/>
  <c r="V163" i="1"/>
  <c r="V164" i="1"/>
  <c r="W164" i="1" s="1"/>
  <c r="V165" i="1"/>
  <c r="V166" i="1"/>
  <c r="V167" i="1"/>
  <c r="V168" i="1"/>
  <c r="V169" i="1"/>
  <c r="V170" i="1"/>
  <c r="V171" i="1"/>
  <c r="V172" i="1"/>
  <c r="W172" i="1" s="1"/>
  <c r="V173" i="1"/>
  <c r="V174" i="1"/>
  <c r="V175" i="1"/>
  <c r="V176" i="1"/>
  <c r="W176" i="1" s="1"/>
  <c r="V177" i="1"/>
  <c r="V178" i="1"/>
  <c r="V179" i="1"/>
  <c r="V180" i="1"/>
  <c r="W180" i="1" s="1"/>
  <c r="V181" i="1"/>
  <c r="V182" i="1"/>
  <c r="V183" i="1"/>
  <c r="V184" i="1"/>
  <c r="W184" i="1" s="1"/>
  <c r="V185" i="1"/>
  <c r="V186" i="1"/>
  <c r="V187" i="1"/>
  <c r="V188" i="1"/>
  <c r="W188" i="1" s="1"/>
  <c r="V189" i="1"/>
  <c r="V190" i="1"/>
  <c r="V191" i="1"/>
  <c r="V192" i="1"/>
  <c r="W192" i="1" s="1"/>
  <c r="V193" i="1"/>
  <c r="V194" i="1"/>
  <c r="V195" i="1"/>
  <c r="V196" i="1"/>
  <c r="W196" i="1" s="1"/>
  <c r="V197" i="1"/>
  <c r="V198" i="1"/>
  <c r="V199" i="1"/>
  <c r="V200" i="1"/>
  <c r="W200" i="1" s="1"/>
  <c r="V201" i="1"/>
  <c r="V202" i="1"/>
  <c r="V203" i="1"/>
  <c r="V204" i="1"/>
  <c r="W204" i="1" s="1"/>
  <c r="V205" i="1"/>
  <c r="V206" i="1"/>
  <c r="V207" i="1"/>
  <c r="V208" i="1"/>
  <c r="W208" i="1" s="1"/>
  <c r="V209" i="1"/>
  <c r="V210" i="1"/>
  <c r="L18" i="1"/>
  <c r="M18" i="1" s="1"/>
  <c r="P18" i="1" s="1"/>
  <c r="L17" i="1"/>
  <c r="L16" i="1"/>
  <c r="M16" i="1" s="1"/>
  <c r="P16" i="1" s="1"/>
  <c r="L15" i="1"/>
  <c r="L14" i="1"/>
  <c r="M14" i="1" s="1"/>
  <c r="P14" i="1" s="1"/>
  <c r="L13" i="1"/>
  <c r="L12" i="1"/>
  <c r="M12" i="1" s="1"/>
  <c r="P12" i="1" s="1"/>
  <c r="L10" i="1"/>
  <c r="L9" i="1"/>
  <c r="M9" i="1" s="1"/>
  <c r="P9" i="1" s="1"/>
  <c r="M19" i="1" l="1"/>
  <c r="P19" i="1" s="1"/>
  <c r="W209" i="1"/>
  <c r="W205" i="1"/>
  <c r="W201" i="1"/>
  <c r="W197" i="1"/>
  <c r="W193" i="1"/>
  <c r="W189" i="1"/>
  <c r="W185" i="1"/>
  <c r="W181" i="1"/>
  <c r="W177" i="1"/>
  <c r="W173" i="1"/>
  <c r="W169" i="1"/>
  <c r="W165" i="1"/>
  <c r="W161" i="1"/>
  <c r="W157" i="1"/>
  <c r="W153" i="1"/>
  <c r="W149" i="1"/>
  <c r="W141" i="1"/>
  <c r="W137" i="1"/>
  <c r="W133" i="1"/>
  <c r="W129" i="1"/>
  <c r="W125" i="1"/>
  <c r="W121" i="1"/>
  <c r="W117" i="1"/>
  <c r="W109" i="1"/>
  <c r="W105" i="1"/>
  <c r="W101" i="1"/>
  <c r="W97" i="1"/>
  <c r="W93" i="1"/>
  <c r="W89" i="1"/>
  <c r="W85" i="1"/>
  <c r="W77" i="1"/>
  <c r="W73" i="1"/>
  <c r="W69" i="1"/>
  <c r="W65" i="1"/>
  <c r="W61" i="1"/>
  <c r="W57" i="1"/>
  <c r="W53" i="1"/>
  <c r="W45" i="1"/>
  <c r="W41" i="1"/>
  <c r="W37" i="1"/>
  <c r="W33" i="1"/>
  <c r="W29" i="1"/>
  <c r="W25" i="1"/>
  <c r="W18" i="1"/>
  <c r="I83" i="1"/>
  <c r="I79" i="1"/>
  <c r="J80" i="1" s="1"/>
  <c r="I75" i="1"/>
  <c r="J76" i="1" s="1"/>
  <c r="W207" i="1"/>
  <c r="W203" i="1"/>
  <c r="W199" i="1"/>
  <c r="W195" i="1"/>
  <c r="W191" i="1"/>
  <c r="W187" i="1"/>
  <c r="W183" i="1"/>
  <c r="W179" i="1"/>
  <c r="W175" i="1"/>
  <c r="W171" i="1"/>
  <c r="W167" i="1"/>
  <c r="W151" i="1"/>
  <c r="W143" i="1"/>
  <c r="W135" i="1"/>
  <c r="W119" i="1"/>
  <c r="W111" i="1"/>
  <c r="W103" i="1"/>
  <c r="W87" i="1"/>
  <c r="W79" i="1"/>
  <c r="W71" i="1"/>
  <c r="W55" i="1"/>
  <c r="W47" i="1"/>
  <c r="W39" i="1"/>
  <c r="W23" i="1"/>
  <c r="W20" i="1"/>
  <c r="W12" i="1"/>
  <c r="P10" i="1"/>
  <c r="I73" i="1"/>
  <c r="J74" i="1" s="1"/>
  <c r="I77" i="1"/>
  <c r="J78" i="1" s="1"/>
  <c r="I81" i="1"/>
  <c r="J82" i="1" s="1"/>
  <c r="I85" i="1"/>
  <c r="P30" i="1"/>
  <c r="P31" i="1" s="1"/>
  <c r="W210" i="1"/>
  <c r="W206" i="1"/>
  <c r="W202" i="1"/>
  <c r="W198" i="1"/>
  <c r="W194" i="1"/>
  <c r="W190" i="1"/>
  <c r="W186" i="1"/>
  <c r="W182" i="1"/>
  <c r="W178" i="1"/>
  <c r="W174" i="1"/>
  <c r="W170" i="1"/>
  <c r="W159" i="1"/>
  <c r="W156" i="1"/>
  <c r="W145" i="1"/>
  <c r="W138" i="1"/>
  <c r="W127" i="1"/>
  <c r="W124" i="1"/>
  <c r="W113" i="1"/>
  <c r="W106" i="1"/>
  <c r="W95" i="1"/>
  <c r="W92" i="1"/>
  <c r="W81" i="1"/>
  <c r="W74" i="1"/>
  <c r="W63" i="1"/>
  <c r="W60" i="1"/>
  <c r="W49" i="1"/>
  <c r="W42" i="1"/>
  <c r="W31" i="1"/>
  <c r="W28" i="1"/>
  <c r="W17" i="1"/>
  <c r="W10" i="1"/>
  <c r="W168" i="1"/>
  <c r="W158" i="1"/>
  <c r="W155" i="1"/>
  <c r="W152" i="1"/>
  <c r="W142" i="1"/>
  <c r="W139" i="1"/>
  <c r="W136" i="1"/>
  <c r="W126" i="1"/>
  <c r="W123" i="1"/>
  <c r="W120" i="1"/>
  <c r="W110" i="1"/>
  <c r="W107" i="1"/>
  <c r="W104" i="1"/>
  <c r="W94" i="1"/>
  <c r="W91" i="1"/>
  <c r="W88" i="1"/>
  <c r="W78" i="1"/>
  <c r="W75" i="1"/>
  <c r="W72" i="1"/>
  <c r="W62" i="1"/>
  <c r="W59" i="1"/>
  <c r="W56" i="1"/>
  <c r="W46" i="1"/>
  <c r="W43" i="1"/>
  <c r="W40" i="1"/>
  <c r="W30" i="1"/>
  <c r="W27" i="1"/>
  <c r="W24" i="1"/>
  <c r="W14" i="1"/>
  <c r="W11" i="1"/>
  <c r="J86" i="1"/>
  <c r="W166" i="1"/>
  <c r="W163" i="1"/>
  <c r="W160" i="1"/>
  <c r="W150" i="1"/>
  <c r="W147" i="1"/>
  <c r="W144" i="1"/>
  <c r="W134" i="1"/>
  <c r="W131" i="1"/>
  <c r="W128" i="1"/>
  <c r="W118" i="1"/>
  <c r="W115" i="1"/>
  <c r="W112" i="1"/>
  <c r="W102" i="1"/>
  <c r="W99" i="1"/>
  <c r="W96" i="1"/>
  <c r="W86" i="1"/>
  <c r="W83" i="1"/>
  <c r="W80" i="1"/>
  <c r="W70" i="1"/>
  <c r="W67" i="1"/>
  <c r="W64" i="1"/>
  <c r="W54" i="1"/>
  <c r="W51" i="1"/>
  <c r="W48" i="1"/>
  <c r="W38" i="1"/>
  <c r="W35" i="1"/>
  <c r="W32" i="1"/>
  <c r="W22" i="1"/>
  <c r="W19" i="1"/>
  <c r="W16" i="1"/>
  <c r="P37" i="1" l="1"/>
  <c r="J84" i="1"/>
  <c r="J33" i="1"/>
  <c r="J32" i="1"/>
  <c r="J31" i="1"/>
  <c r="J30" i="1"/>
  <c r="J29" i="1"/>
  <c r="J28" i="1"/>
  <c r="J27" i="1"/>
  <c r="J25" i="1"/>
  <c r="J24" i="1"/>
  <c r="I33" i="1"/>
  <c r="O18" i="1" s="1"/>
  <c r="Q18" i="1" s="1"/>
  <c r="I32" i="1"/>
  <c r="I31" i="1"/>
  <c r="I30" i="1"/>
  <c r="I29" i="1"/>
  <c r="O14" i="1" s="1"/>
  <c r="I28" i="1"/>
  <c r="I27" i="1"/>
  <c r="I25" i="1"/>
  <c r="I24" i="1"/>
  <c r="O9" i="1" s="1"/>
  <c r="Q9" i="1" s="1"/>
  <c r="H33" i="1"/>
  <c r="H32" i="1"/>
  <c r="H31" i="1"/>
  <c r="H30" i="1"/>
  <c r="H29" i="1"/>
  <c r="H28" i="1"/>
  <c r="H27" i="1"/>
  <c r="H25" i="1"/>
  <c r="H24" i="1"/>
  <c r="G33" i="1"/>
  <c r="G32" i="1"/>
  <c r="G31" i="1"/>
  <c r="G30" i="1"/>
  <c r="G29" i="1"/>
  <c r="G28" i="1"/>
  <c r="G27" i="1"/>
  <c r="G25" i="1"/>
  <c r="G24" i="1"/>
  <c r="F33" i="1"/>
  <c r="F32" i="1"/>
  <c r="F31" i="1"/>
  <c r="F30" i="1"/>
  <c r="F29" i="1"/>
  <c r="F28" i="1"/>
  <c r="F27" i="1"/>
  <c r="F25" i="1"/>
  <c r="F24" i="1"/>
  <c r="E18" i="1"/>
  <c r="E33" i="1" s="1"/>
  <c r="E17" i="1"/>
  <c r="E32" i="1" s="1"/>
  <c r="E16" i="1"/>
  <c r="E31" i="1" s="1"/>
  <c r="E15" i="1"/>
  <c r="E30" i="1" s="1"/>
  <c r="E14" i="1"/>
  <c r="E29" i="1" s="1"/>
  <c r="E13" i="1"/>
  <c r="E12" i="1"/>
  <c r="E27" i="1" s="1"/>
  <c r="E11" i="1"/>
  <c r="E26" i="1" s="1"/>
  <c r="E10" i="1"/>
  <c r="E25" i="1" s="1"/>
  <c r="E9" i="1"/>
  <c r="E24" i="1" s="1"/>
  <c r="Q14" i="1" l="1"/>
  <c r="O10" i="1"/>
  <c r="Q10" i="1" s="1"/>
  <c r="Q19" i="1" s="1"/>
  <c r="O15" i="1"/>
  <c r="Q15" i="1" s="1"/>
  <c r="O12" i="1"/>
  <c r="Q12" i="1" s="1"/>
  <c r="O16" i="1"/>
  <c r="Q16" i="1" s="1"/>
  <c r="E28" i="1"/>
  <c r="P27" i="1"/>
  <c r="O13" i="1"/>
  <c r="Q13" i="1" s="1"/>
  <c r="P34" i="1" s="1"/>
  <c r="P36" i="1" s="1"/>
  <c r="O17" i="1"/>
  <c r="Q17" i="1" s="1"/>
  <c r="F44" i="1"/>
  <c r="F59" i="1" s="1"/>
  <c r="G43" i="1"/>
  <c r="G58" i="1" s="1"/>
  <c r="I41" i="1"/>
  <c r="I56" i="1" s="1"/>
  <c r="I45" i="1"/>
  <c r="I60" i="1" s="1"/>
  <c r="H44" i="1"/>
  <c r="H59" i="1" s="1"/>
  <c r="H41" i="1"/>
  <c r="H56" i="1" s="1"/>
  <c r="I49" i="1"/>
  <c r="I64" i="1" s="1"/>
  <c r="J44" i="1"/>
  <c r="J59" i="1" s="1"/>
  <c r="J48" i="1"/>
  <c r="J63" i="1" s="1"/>
  <c r="F43" i="1"/>
  <c r="F58" i="1" s="1"/>
  <c r="F47" i="1"/>
  <c r="F62" i="1" s="1"/>
  <c r="G41" i="1"/>
  <c r="G56" i="1" s="1"/>
  <c r="G46" i="1"/>
  <c r="G61" i="1" s="1"/>
  <c r="H40" i="1"/>
  <c r="H55" i="1" s="1"/>
  <c r="H45" i="1"/>
  <c r="H60" i="1" s="1"/>
  <c r="H49" i="1"/>
  <c r="H64" i="1" s="1"/>
  <c r="I44" i="1"/>
  <c r="I59" i="1" s="1"/>
  <c r="I48" i="1"/>
  <c r="I63" i="1" s="1"/>
  <c r="F48" i="1"/>
  <c r="F63" i="1" s="1"/>
  <c r="H46" i="1"/>
  <c r="H61" i="1" s="1"/>
  <c r="F40" i="1"/>
  <c r="F55" i="1" s="1"/>
  <c r="F45" i="1"/>
  <c r="F60" i="1" s="1"/>
  <c r="F49" i="1"/>
  <c r="F64" i="1" s="1"/>
  <c r="G44" i="1"/>
  <c r="G59" i="1" s="1"/>
  <c r="G48" i="1"/>
  <c r="G63" i="1" s="1"/>
  <c r="H43" i="1"/>
  <c r="H58" i="1" s="1"/>
  <c r="H47" i="1"/>
  <c r="H62" i="1" s="1"/>
  <c r="H48" i="1"/>
  <c r="H63" i="1" s="1"/>
  <c r="J47" i="1"/>
  <c r="J62" i="1" s="1"/>
  <c r="F41" i="1"/>
  <c r="F56" i="1" s="1"/>
  <c r="G40" i="1"/>
  <c r="G55" i="1" s="1"/>
  <c r="G45" i="1"/>
  <c r="G60" i="1" s="1"/>
  <c r="G49" i="1"/>
  <c r="G64" i="1" s="1"/>
  <c r="I46" i="1"/>
  <c r="I61" i="1" s="1"/>
  <c r="J40" i="1"/>
  <c r="J55" i="1" s="1"/>
  <c r="J45" i="1"/>
  <c r="J60" i="1" s="1"/>
  <c r="J49" i="1"/>
  <c r="J64" i="1" s="1"/>
  <c r="J46" i="1"/>
  <c r="J61" i="1" s="1"/>
  <c r="F46" i="1"/>
  <c r="F61" i="1" s="1"/>
  <c r="J41" i="1"/>
  <c r="J56" i="1" s="1"/>
  <c r="I43" i="1"/>
  <c r="I58" i="1" s="1"/>
  <c r="G47" i="1"/>
  <c r="G62" i="1" s="1"/>
  <c r="I40" i="1"/>
  <c r="I55" i="1" s="1"/>
  <c r="J43" i="1"/>
  <c r="J58" i="1" s="1"/>
  <c r="I47" i="1"/>
  <c r="I62" i="1" s="1"/>
  <c r="P40" i="1" l="1"/>
</calcChain>
</file>

<file path=xl/sharedStrings.xml><?xml version="1.0" encoding="utf-8"?>
<sst xmlns="http://schemas.openxmlformats.org/spreadsheetml/2006/main" count="311" uniqueCount="261">
  <si>
    <t>0xFFFF</t>
  </si>
  <si>
    <t>0xFCCA</t>
  </si>
  <si>
    <t>0x01E5</t>
  </si>
  <si>
    <t>Board #</t>
  </si>
  <si>
    <t>Vref</t>
  </si>
  <si>
    <t>±</t>
  </si>
  <si>
    <t>10uV</t>
  </si>
  <si>
    <t>0x0000</t>
  </si>
  <si>
    <t>0x8000</t>
  </si>
  <si>
    <t>V</t>
  </si>
  <si>
    <t>mV</t>
  </si>
  <si>
    <t>broken</t>
  </si>
  <si>
    <t>LSB</t>
  </si>
  <si>
    <t>Ideal</t>
  </si>
  <si>
    <t>Actual</t>
  </si>
  <si>
    <t>Deviation LSB</t>
  </si>
  <si>
    <t>Deviation %FSR</t>
  </si>
  <si>
    <t>Code</t>
  </si>
  <si>
    <t>Output</t>
  </si>
  <si>
    <t>03D8</t>
  </si>
  <si>
    <t>07B0</t>
  </si>
  <si>
    <t>08F8</t>
  </si>
  <si>
    <t>0A40</t>
  </si>
  <si>
    <t>0B88</t>
  </si>
  <si>
    <t>0CD0</t>
  </si>
  <si>
    <t>0F60</t>
  </si>
  <si>
    <t>10A8</t>
  </si>
  <si>
    <t>11F0</t>
  </si>
  <si>
    <t>15C8</t>
  </si>
  <si>
    <t>19A0</t>
  </si>
  <si>
    <t>1AE8</t>
  </si>
  <si>
    <t>1C30</t>
  </si>
  <si>
    <t>1D78</t>
  </si>
  <si>
    <t>1EC0</t>
  </si>
  <si>
    <t>27B8</t>
  </si>
  <si>
    <t>2A48</t>
  </si>
  <si>
    <t>2B90</t>
  </si>
  <si>
    <t>2CD8</t>
  </si>
  <si>
    <t>2F68</t>
  </si>
  <si>
    <t>30B0</t>
  </si>
  <si>
    <t>31F8</t>
  </si>
  <si>
    <t>35D0</t>
  </si>
  <si>
    <t>39A8</t>
  </si>
  <si>
    <t>3AF0</t>
  </si>
  <si>
    <t>3C38</t>
  </si>
  <si>
    <t>3D80</t>
  </si>
  <si>
    <t>3EC8</t>
  </si>
  <si>
    <t>42A0</t>
  </si>
  <si>
    <t>47C0</t>
  </si>
  <si>
    <t>4A50</t>
  </si>
  <si>
    <t>4B98</t>
  </si>
  <si>
    <t>4CE0</t>
  </si>
  <si>
    <t>4F70</t>
  </si>
  <si>
    <t>50B8</t>
  </si>
  <si>
    <t>55D8</t>
  </si>
  <si>
    <t>59B0</t>
  </si>
  <si>
    <t>5AF8</t>
  </si>
  <si>
    <t>5C40</t>
  </si>
  <si>
    <t>5D88</t>
  </si>
  <si>
    <t>5ED0</t>
  </si>
  <si>
    <t>62A8</t>
  </si>
  <si>
    <t>63F0</t>
  </si>
  <si>
    <t>67C8</t>
  </si>
  <si>
    <t>6A58</t>
  </si>
  <si>
    <t>6BA0</t>
  </si>
  <si>
    <t>6CE8</t>
  </si>
  <si>
    <t>6F78</t>
  </si>
  <si>
    <t>70C0</t>
  </si>
  <si>
    <t>79B8</t>
  </si>
  <si>
    <t>7B00</t>
  </si>
  <si>
    <t>7C48</t>
  </si>
  <si>
    <t>7D90</t>
  </si>
  <si>
    <t>7ED8</t>
  </si>
  <si>
    <t>82B0</t>
  </si>
  <si>
    <t>83F8</t>
  </si>
  <si>
    <t>87D0</t>
  </si>
  <si>
    <t>8A60</t>
  </si>
  <si>
    <t>8BA8</t>
  </si>
  <si>
    <t>8CF0</t>
  </si>
  <si>
    <t>8F80</t>
  </si>
  <si>
    <t>90C8</t>
  </si>
  <si>
    <t>94A0</t>
  </si>
  <si>
    <t>99C0</t>
  </si>
  <si>
    <t>9B08</t>
  </si>
  <si>
    <t>9C50</t>
  </si>
  <si>
    <t>9D98</t>
  </si>
  <si>
    <t>9EE0</t>
  </si>
  <si>
    <t>A028</t>
  </si>
  <si>
    <t>A170</t>
  </si>
  <si>
    <t>A2B8</t>
  </si>
  <si>
    <t>A400</t>
  </si>
  <si>
    <t>A548</t>
  </si>
  <si>
    <t>A690</t>
  </si>
  <si>
    <t>A7D8</t>
  </si>
  <si>
    <t>A920</t>
  </si>
  <si>
    <t>AA68</t>
  </si>
  <si>
    <t>ABB0</t>
  </si>
  <si>
    <t>ACF8</t>
  </si>
  <si>
    <t>AE40</t>
  </si>
  <si>
    <t>AF88</t>
  </si>
  <si>
    <t>B0D0</t>
  </si>
  <si>
    <t>B218</t>
  </si>
  <si>
    <t>B360</t>
  </si>
  <si>
    <t>B4A8</t>
  </si>
  <si>
    <t>B5F0</t>
  </si>
  <si>
    <t>B738</t>
  </si>
  <si>
    <t>B880</t>
  </si>
  <si>
    <t>B9C8</t>
  </si>
  <si>
    <t>BB10</t>
  </si>
  <si>
    <t>BC58</t>
  </si>
  <si>
    <t>BDA0</t>
  </si>
  <si>
    <t>BEE8</t>
  </si>
  <si>
    <t>C030</t>
  </si>
  <si>
    <t>C178</t>
  </si>
  <si>
    <t>C2C0</t>
  </si>
  <si>
    <t>C408</t>
  </si>
  <si>
    <t>C550</t>
  </si>
  <si>
    <t>C698</t>
  </si>
  <si>
    <t>C7E0</t>
  </si>
  <si>
    <t>C928</t>
  </si>
  <si>
    <t>CA70</t>
  </si>
  <si>
    <t>CBB8</t>
  </si>
  <si>
    <t>CD00</t>
  </si>
  <si>
    <t>CE48</t>
  </si>
  <si>
    <t>CF90</t>
  </si>
  <si>
    <t>D0D8</t>
  </si>
  <si>
    <t>D220</t>
  </si>
  <si>
    <t>D368</t>
  </si>
  <si>
    <t>D4B0</t>
  </si>
  <si>
    <t>D5F8</t>
  </si>
  <si>
    <t>D740</t>
  </si>
  <si>
    <t>D888</t>
  </si>
  <si>
    <t>D9D0</t>
  </si>
  <si>
    <t>DB18</t>
  </si>
  <si>
    <t>DC60</t>
  </si>
  <si>
    <t>DDA8</t>
  </si>
  <si>
    <t>DEF0</t>
  </si>
  <si>
    <t>E038</t>
  </si>
  <si>
    <t>E180</t>
  </si>
  <si>
    <t>E2C8</t>
  </si>
  <si>
    <t>E410</t>
  </si>
  <si>
    <t>E558</t>
  </si>
  <si>
    <t>E6A0</t>
  </si>
  <si>
    <t>E7E8</t>
  </si>
  <si>
    <t>E930</t>
  </si>
  <si>
    <t>EA78</t>
  </si>
  <si>
    <t>EBC0</t>
  </si>
  <si>
    <t>ED08</t>
  </si>
  <si>
    <t>EE50</t>
  </si>
  <si>
    <t>EF98</t>
  </si>
  <si>
    <t>F0E0</t>
  </si>
  <si>
    <t>F228</t>
  </si>
  <si>
    <t>F370</t>
  </si>
  <si>
    <t>F4B8</t>
  </si>
  <si>
    <t>F600</t>
  </si>
  <si>
    <t>F748</t>
  </si>
  <si>
    <t>F890</t>
  </si>
  <si>
    <t>F9D8</t>
  </si>
  <si>
    <t>FB20</t>
  </si>
  <si>
    <t>FC68</t>
  </si>
  <si>
    <t>FDB0</t>
  </si>
  <si>
    <t>FEF8</t>
  </si>
  <si>
    <t>0000</t>
  </si>
  <si>
    <t>0148</t>
  </si>
  <si>
    <t>0290</t>
  </si>
  <si>
    <t>0520</t>
  </si>
  <si>
    <t>0668</t>
  </si>
  <si>
    <t>0E18</t>
  </si>
  <si>
    <t>1338</t>
  </si>
  <si>
    <t>1480</t>
  </si>
  <si>
    <t>1710</t>
  </si>
  <si>
    <t>1858</t>
  </si>
  <si>
    <t>2008</t>
  </si>
  <si>
    <t>2150</t>
  </si>
  <si>
    <t>2298</t>
  </si>
  <si>
    <t>23E0</t>
  </si>
  <si>
    <t>2528</t>
  </si>
  <si>
    <t>2670</t>
  </si>
  <si>
    <t>2900</t>
  </si>
  <si>
    <t>2E20</t>
  </si>
  <si>
    <t>3340</t>
  </si>
  <si>
    <t>3488</t>
  </si>
  <si>
    <t>3718</t>
  </si>
  <si>
    <t>3860</t>
  </si>
  <si>
    <t>4010</t>
  </si>
  <si>
    <t>4158</t>
  </si>
  <si>
    <t>43E8</t>
  </si>
  <si>
    <t>4530</t>
  </si>
  <si>
    <t>4678</t>
  </si>
  <si>
    <t>4908</t>
  </si>
  <si>
    <t>4E28</t>
  </si>
  <si>
    <t>5200</t>
  </si>
  <si>
    <t>5348</t>
  </si>
  <si>
    <t>5490</t>
  </si>
  <si>
    <t>5720</t>
  </si>
  <si>
    <t>5868</t>
  </si>
  <si>
    <t>6018</t>
  </si>
  <si>
    <t>6160</t>
  </si>
  <si>
    <t>6538</t>
  </si>
  <si>
    <t>6680</t>
  </si>
  <si>
    <t>6910</t>
  </si>
  <si>
    <t>6E30</t>
  </si>
  <si>
    <t>7208</t>
  </si>
  <si>
    <t>7350</t>
  </si>
  <si>
    <t>7498</t>
  </si>
  <si>
    <t>75E0</t>
  </si>
  <si>
    <t>7728</t>
  </si>
  <si>
    <t>7870</t>
  </si>
  <si>
    <t>8020</t>
  </si>
  <si>
    <t>8168</t>
  </si>
  <si>
    <t>8540</t>
  </si>
  <si>
    <t>8688</t>
  </si>
  <si>
    <t>8918</t>
  </si>
  <si>
    <t>8E38</t>
  </si>
  <si>
    <t>9210</t>
  </si>
  <si>
    <t>9358</t>
  </si>
  <si>
    <t>95E8</t>
  </si>
  <si>
    <t>9730</t>
  </si>
  <si>
    <t>9878</t>
  </si>
  <si>
    <t>1FFF</t>
  </si>
  <si>
    <t>2000</t>
  </si>
  <si>
    <t>5FFF</t>
  </si>
  <si>
    <t>6000</t>
  </si>
  <si>
    <t>7FFF</t>
  </si>
  <si>
    <t>8000</t>
  </si>
  <si>
    <t>9FFF</t>
  </si>
  <si>
    <t>A000</t>
  </si>
  <si>
    <t>BFFF</t>
  </si>
  <si>
    <t>C000</t>
  </si>
  <si>
    <t>DFFF</t>
  </si>
  <si>
    <t>E000</t>
  </si>
  <si>
    <t>3FFF</t>
  </si>
  <si>
    <t>4000</t>
  </si>
  <si>
    <t>Board 5</t>
  </si>
  <si>
    <t>FFFF</t>
  </si>
  <si>
    <t>LSB Diff</t>
  </si>
  <si>
    <t>Step</t>
  </si>
  <si>
    <t>Board 5 Gain Error</t>
  </si>
  <si>
    <t>Board 5 Offset Error</t>
  </si>
  <si>
    <t>Input Resistance Validation Data</t>
  </si>
  <si>
    <t>O/G Error Contribution</t>
  </si>
  <si>
    <t>MAX LSB Diff</t>
  </si>
  <si>
    <t>Board 5 @ Code 485</t>
  </si>
  <si>
    <t>Board 5 @ Code 64714</t>
  </si>
  <si>
    <t>Slope</t>
  </si>
  <si>
    <t>Offset Error in Volts</t>
  </si>
  <si>
    <t>Offset Error (V)</t>
  </si>
  <si>
    <t>Gain Error(V)</t>
  </si>
  <si>
    <t>Slope (V/Code)</t>
  </si>
  <si>
    <t>AVG</t>
  </si>
  <si>
    <t>Offset Error (%FSR)</t>
  </si>
  <si>
    <t>Gain Error (%FSR)</t>
  </si>
  <si>
    <t>0.1%FSR</t>
  </si>
  <si>
    <t>V/Code</t>
  </si>
  <si>
    <t>Board 5 LSB</t>
  </si>
  <si>
    <t>%FSR</t>
  </si>
  <si>
    <t>MAX INL</t>
  </si>
  <si>
    <t>TUE</t>
  </si>
  <si>
    <t>Board 5LSB</t>
  </si>
  <si>
    <t>ABS Offset (V)</t>
  </si>
  <si>
    <t>%FSR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</si>
</sst>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" xfId="0" applyBorder="1" applyAlignment="1"/>
    <xf numFmtId="165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" fillId="0" borderId="0" xfId="0" applyNumberFormat="1" applyFont="1" applyBorder="1" applyAlignment="1">
      <alignment vertical="center"/>
    </xf>
    <xf numFmtId="2" fontId="0" fillId="0" borderId="0" xfId="0" applyNumberFormat="1"/>
    <xf numFmtId="164" fontId="0" fillId="0" borderId="3" xfId="0" applyNumberFormat="1" applyBorder="1"/>
    <xf numFmtId="164" fontId="0" fillId="0" borderId="6" xfId="0" applyNumberFormat="1" applyBorder="1"/>
    <xf numFmtId="2" fontId="0" fillId="0" borderId="7" xfId="0" applyNumberFormat="1" applyBorder="1"/>
    <xf numFmtId="2" fontId="0" fillId="0" borderId="3" xfId="0" applyNumberFormat="1" applyBorder="1"/>
    <xf numFmtId="0" fontId="0" fillId="0" borderId="4" xfId="0" applyBorder="1"/>
    <xf numFmtId="2" fontId="0" fillId="0" borderId="6" xfId="0" applyNumberFormat="1" applyBorder="1"/>
    <xf numFmtId="0" fontId="0" fillId="0" borderId="1" xfId="0" applyBorder="1"/>
    <xf numFmtId="0" fontId="0" fillId="0" borderId="2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/>
    <xf numFmtId="11" fontId="0" fillId="0" borderId="0" xfId="0" applyNumberFormat="1"/>
    <xf numFmtId="0" fontId="0" fillId="0" borderId="1" xfId="0" applyFill="1" applyBorder="1" applyAlignment="1">
      <alignment horizontal="center" vertical="center"/>
    </xf>
    <xf numFmtId="165" fontId="0" fillId="0" borderId="1" xfId="0" applyNumberFormat="1" applyBorder="1"/>
    <xf numFmtId="0" fontId="2" fillId="0" borderId="1" xfId="0" applyFont="1" applyBorder="1" applyAlignment="1">
      <alignment vertical="center"/>
    </xf>
    <xf numFmtId="0" fontId="0" fillId="0" borderId="10" xfId="0" applyBorder="1"/>
    <xf numFmtId="2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0" fillId="0" borderId="1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49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'Error Measurements'!$S$10:$S$210</c:f>
              <c:numCache>
                <c:formatCode>General</c:formatCode>
                <c:ptCount val="201"/>
                <c:pt idx="0">
                  <c:v>0</c:v>
                </c:pt>
                <c:pt idx="1">
                  <c:v>328</c:v>
                </c:pt>
                <c:pt idx="2">
                  <c:v>656</c:v>
                </c:pt>
                <c:pt idx="3">
                  <c:v>984</c:v>
                </c:pt>
                <c:pt idx="4">
                  <c:v>1312</c:v>
                </c:pt>
                <c:pt idx="5">
                  <c:v>1640</c:v>
                </c:pt>
                <c:pt idx="6">
                  <c:v>1968</c:v>
                </c:pt>
                <c:pt idx="7">
                  <c:v>2296</c:v>
                </c:pt>
                <c:pt idx="8">
                  <c:v>2624</c:v>
                </c:pt>
                <c:pt idx="9">
                  <c:v>2952</c:v>
                </c:pt>
                <c:pt idx="10">
                  <c:v>3280</c:v>
                </c:pt>
                <c:pt idx="11">
                  <c:v>3608</c:v>
                </c:pt>
                <c:pt idx="12">
                  <c:v>3936</c:v>
                </c:pt>
                <c:pt idx="13">
                  <c:v>4264</c:v>
                </c:pt>
                <c:pt idx="14">
                  <c:v>4592</c:v>
                </c:pt>
                <c:pt idx="15">
                  <c:v>4920</c:v>
                </c:pt>
                <c:pt idx="16">
                  <c:v>5248</c:v>
                </c:pt>
                <c:pt idx="17">
                  <c:v>5576</c:v>
                </c:pt>
                <c:pt idx="18">
                  <c:v>5904</c:v>
                </c:pt>
                <c:pt idx="19">
                  <c:v>6232</c:v>
                </c:pt>
                <c:pt idx="20">
                  <c:v>6560</c:v>
                </c:pt>
                <c:pt idx="21">
                  <c:v>6888</c:v>
                </c:pt>
                <c:pt idx="22">
                  <c:v>7216</c:v>
                </c:pt>
                <c:pt idx="23">
                  <c:v>7544</c:v>
                </c:pt>
                <c:pt idx="24">
                  <c:v>7872</c:v>
                </c:pt>
                <c:pt idx="25">
                  <c:v>8200</c:v>
                </c:pt>
                <c:pt idx="26">
                  <c:v>8528</c:v>
                </c:pt>
                <c:pt idx="27">
                  <c:v>8856</c:v>
                </c:pt>
                <c:pt idx="28">
                  <c:v>9184</c:v>
                </c:pt>
                <c:pt idx="29">
                  <c:v>9512</c:v>
                </c:pt>
                <c:pt idx="30">
                  <c:v>9840</c:v>
                </c:pt>
                <c:pt idx="31">
                  <c:v>10168</c:v>
                </c:pt>
                <c:pt idx="32">
                  <c:v>10496</c:v>
                </c:pt>
                <c:pt idx="33">
                  <c:v>10824</c:v>
                </c:pt>
                <c:pt idx="34">
                  <c:v>11152</c:v>
                </c:pt>
                <c:pt idx="35">
                  <c:v>11480</c:v>
                </c:pt>
                <c:pt idx="36">
                  <c:v>11808</c:v>
                </c:pt>
                <c:pt idx="37">
                  <c:v>12136</c:v>
                </c:pt>
                <c:pt idx="38">
                  <c:v>12464</c:v>
                </c:pt>
                <c:pt idx="39">
                  <c:v>12792</c:v>
                </c:pt>
                <c:pt idx="40">
                  <c:v>13120</c:v>
                </c:pt>
                <c:pt idx="41">
                  <c:v>13448</c:v>
                </c:pt>
                <c:pt idx="42">
                  <c:v>13776</c:v>
                </c:pt>
                <c:pt idx="43">
                  <c:v>14104</c:v>
                </c:pt>
                <c:pt idx="44">
                  <c:v>14432</c:v>
                </c:pt>
                <c:pt idx="45">
                  <c:v>14760</c:v>
                </c:pt>
                <c:pt idx="46">
                  <c:v>15088</c:v>
                </c:pt>
                <c:pt idx="47">
                  <c:v>15416</c:v>
                </c:pt>
                <c:pt idx="48">
                  <c:v>15744</c:v>
                </c:pt>
                <c:pt idx="49">
                  <c:v>16072</c:v>
                </c:pt>
                <c:pt idx="50">
                  <c:v>16400</c:v>
                </c:pt>
                <c:pt idx="51">
                  <c:v>16728</c:v>
                </c:pt>
                <c:pt idx="52">
                  <c:v>17056</c:v>
                </c:pt>
                <c:pt idx="53">
                  <c:v>17384</c:v>
                </c:pt>
                <c:pt idx="54">
                  <c:v>17712</c:v>
                </c:pt>
                <c:pt idx="55">
                  <c:v>18040</c:v>
                </c:pt>
                <c:pt idx="56">
                  <c:v>18368</c:v>
                </c:pt>
                <c:pt idx="57">
                  <c:v>18696</c:v>
                </c:pt>
                <c:pt idx="58">
                  <c:v>19024</c:v>
                </c:pt>
                <c:pt idx="59">
                  <c:v>19352</c:v>
                </c:pt>
                <c:pt idx="60">
                  <c:v>19680</c:v>
                </c:pt>
                <c:pt idx="61">
                  <c:v>20008</c:v>
                </c:pt>
                <c:pt idx="62">
                  <c:v>20336</c:v>
                </c:pt>
                <c:pt idx="63">
                  <c:v>20664</c:v>
                </c:pt>
                <c:pt idx="64">
                  <c:v>20992</c:v>
                </c:pt>
                <c:pt idx="65">
                  <c:v>21320</c:v>
                </c:pt>
                <c:pt idx="66">
                  <c:v>21648</c:v>
                </c:pt>
                <c:pt idx="67">
                  <c:v>21976</c:v>
                </c:pt>
                <c:pt idx="68">
                  <c:v>22304</c:v>
                </c:pt>
                <c:pt idx="69">
                  <c:v>22632</c:v>
                </c:pt>
                <c:pt idx="70">
                  <c:v>22960</c:v>
                </c:pt>
                <c:pt idx="71">
                  <c:v>23288</c:v>
                </c:pt>
                <c:pt idx="72">
                  <c:v>23616</c:v>
                </c:pt>
                <c:pt idx="73">
                  <c:v>23944</c:v>
                </c:pt>
                <c:pt idx="74">
                  <c:v>24272</c:v>
                </c:pt>
                <c:pt idx="75">
                  <c:v>24600</c:v>
                </c:pt>
                <c:pt idx="76">
                  <c:v>24928</c:v>
                </c:pt>
                <c:pt idx="77">
                  <c:v>25256</c:v>
                </c:pt>
                <c:pt idx="78">
                  <c:v>25584</c:v>
                </c:pt>
                <c:pt idx="79">
                  <c:v>25912</c:v>
                </c:pt>
                <c:pt idx="80">
                  <c:v>26240</c:v>
                </c:pt>
                <c:pt idx="81">
                  <c:v>26568</c:v>
                </c:pt>
                <c:pt idx="82">
                  <c:v>26896</c:v>
                </c:pt>
                <c:pt idx="83">
                  <c:v>27224</c:v>
                </c:pt>
                <c:pt idx="84">
                  <c:v>27552</c:v>
                </c:pt>
                <c:pt idx="85">
                  <c:v>27880</c:v>
                </c:pt>
                <c:pt idx="86">
                  <c:v>28208</c:v>
                </c:pt>
                <c:pt idx="87">
                  <c:v>28536</c:v>
                </c:pt>
                <c:pt idx="88">
                  <c:v>28864</c:v>
                </c:pt>
                <c:pt idx="89">
                  <c:v>29192</c:v>
                </c:pt>
                <c:pt idx="90">
                  <c:v>29520</c:v>
                </c:pt>
                <c:pt idx="91">
                  <c:v>29848</c:v>
                </c:pt>
                <c:pt idx="92">
                  <c:v>30176</c:v>
                </c:pt>
                <c:pt idx="93">
                  <c:v>30504</c:v>
                </c:pt>
                <c:pt idx="94">
                  <c:v>30832</c:v>
                </c:pt>
                <c:pt idx="95">
                  <c:v>31160</c:v>
                </c:pt>
                <c:pt idx="96">
                  <c:v>31488</c:v>
                </c:pt>
                <c:pt idx="97">
                  <c:v>31816</c:v>
                </c:pt>
                <c:pt idx="98">
                  <c:v>32144</c:v>
                </c:pt>
                <c:pt idx="99">
                  <c:v>32472</c:v>
                </c:pt>
                <c:pt idx="100">
                  <c:v>32800</c:v>
                </c:pt>
                <c:pt idx="101">
                  <c:v>33128</c:v>
                </c:pt>
                <c:pt idx="102">
                  <c:v>33456</c:v>
                </c:pt>
                <c:pt idx="103">
                  <c:v>33784</c:v>
                </c:pt>
                <c:pt idx="104">
                  <c:v>34112</c:v>
                </c:pt>
                <c:pt idx="105">
                  <c:v>34440</c:v>
                </c:pt>
                <c:pt idx="106">
                  <c:v>34768</c:v>
                </c:pt>
                <c:pt idx="107">
                  <c:v>35096</c:v>
                </c:pt>
                <c:pt idx="108">
                  <c:v>35424</c:v>
                </c:pt>
                <c:pt idx="109">
                  <c:v>35752</c:v>
                </c:pt>
                <c:pt idx="110">
                  <c:v>36080</c:v>
                </c:pt>
                <c:pt idx="111">
                  <c:v>36408</c:v>
                </c:pt>
                <c:pt idx="112">
                  <c:v>36736</c:v>
                </c:pt>
                <c:pt idx="113">
                  <c:v>37064</c:v>
                </c:pt>
                <c:pt idx="114">
                  <c:v>37392</c:v>
                </c:pt>
                <c:pt idx="115">
                  <c:v>37720</c:v>
                </c:pt>
                <c:pt idx="116">
                  <c:v>38048</c:v>
                </c:pt>
                <c:pt idx="117">
                  <c:v>38376</c:v>
                </c:pt>
                <c:pt idx="118">
                  <c:v>38704</c:v>
                </c:pt>
                <c:pt idx="119">
                  <c:v>39032</c:v>
                </c:pt>
                <c:pt idx="120">
                  <c:v>39360</c:v>
                </c:pt>
                <c:pt idx="121">
                  <c:v>39688</c:v>
                </c:pt>
                <c:pt idx="122">
                  <c:v>40016</c:v>
                </c:pt>
                <c:pt idx="123">
                  <c:v>40344</c:v>
                </c:pt>
                <c:pt idx="124">
                  <c:v>40672</c:v>
                </c:pt>
                <c:pt idx="125">
                  <c:v>41000</c:v>
                </c:pt>
                <c:pt idx="126">
                  <c:v>41328</c:v>
                </c:pt>
                <c:pt idx="127">
                  <c:v>41656</c:v>
                </c:pt>
                <c:pt idx="128">
                  <c:v>41984</c:v>
                </c:pt>
                <c:pt idx="129">
                  <c:v>42312</c:v>
                </c:pt>
                <c:pt idx="130">
                  <c:v>42640</c:v>
                </c:pt>
                <c:pt idx="131">
                  <c:v>42968</c:v>
                </c:pt>
                <c:pt idx="132">
                  <c:v>43296</c:v>
                </c:pt>
                <c:pt idx="133">
                  <c:v>43624</c:v>
                </c:pt>
                <c:pt idx="134">
                  <c:v>43952</c:v>
                </c:pt>
                <c:pt idx="135">
                  <c:v>44280</c:v>
                </c:pt>
                <c:pt idx="136">
                  <c:v>44608</c:v>
                </c:pt>
                <c:pt idx="137">
                  <c:v>44936</c:v>
                </c:pt>
                <c:pt idx="138">
                  <c:v>45264</c:v>
                </c:pt>
                <c:pt idx="139">
                  <c:v>45592</c:v>
                </c:pt>
                <c:pt idx="140">
                  <c:v>45920</c:v>
                </c:pt>
                <c:pt idx="141">
                  <c:v>46248</c:v>
                </c:pt>
                <c:pt idx="142">
                  <c:v>46576</c:v>
                </c:pt>
                <c:pt idx="143">
                  <c:v>46904</c:v>
                </c:pt>
                <c:pt idx="144">
                  <c:v>47232</c:v>
                </c:pt>
                <c:pt idx="145">
                  <c:v>47560</c:v>
                </c:pt>
                <c:pt idx="146">
                  <c:v>47888</c:v>
                </c:pt>
                <c:pt idx="147">
                  <c:v>48216</c:v>
                </c:pt>
                <c:pt idx="148">
                  <c:v>48544</c:v>
                </c:pt>
                <c:pt idx="149">
                  <c:v>48872</c:v>
                </c:pt>
                <c:pt idx="150">
                  <c:v>49200</c:v>
                </c:pt>
                <c:pt idx="151">
                  <c:v>49528</c:v>
                </c:pt>
                <c:pt idx="152">
                  <c:v>49856</c:v>
                </c:pt>
                <c:pt idx="153">
                  <c:v>50184</c:v>
                </c:pt>
                <c:pt idx="154">
                  <c:v>50512</c:v>
                </c:pt>
                <c:pt idx="155">
                  <c:v>50840</c:v>
                </c:pt>
                <c:pt idx="156">
                  <c:v>51168</c:v>
                </c:pt>
                <c:pt idx="157">
                  <c:v>51496</c:v>
                </c:pt>
                <c:pt idx="158">
                  <c:v>51824</c:v>
                </c:pt>
                <c:pt idx="159">
                  <c:v>52152</c:v>
                </c:pt>
                <c:pt idx="160">
                  <c:v>52480</c:v>
                </c:pt>
                <c:pt idx="161">
                  <c:v>52808</c:v>
                </c:pt>
                <c:pt idx="162">
                  <c:v>53136</c:v>
                </c:pt>
                <c:pt idx="163">
                  <c:v>53464</c:v>
                </c:pt>
                <c:pt idx="164">
                  <c:v>53792</c:v>
                </c:pt>
                <c:pt idx="165">
                  <c:v>54120</c:v>
                </c:pt>
                <c:pt idx="166">
                  <c:v>54448</c:v>
                </c:pt>
                <c:pt idx="167">
                  <c:v>54776</c:v>
                </c:pt>
                <c:pt idx="168">
                  <c:v>55104</c:v>
                </c:pt>
                <c:pt idx="169">
                  <c:v>55432</c:v>
                </c:pt>
                <c:pt idx="170">
                  <c:v>55760</c:v>
                </c:pt>
                <c:pt idx="171">
                  <c:v>56088</c:v>
                </c:pt>
                <c:pt idx="172">
                  <c:v>56416</c:v>
                </c:pt>
                <c:pt idx="173">
                  <c:v>56744</c:v>
                </c:pt>
                <c:pt idx="174">
                  <c:v>57072</c:v>
                </c:pt>
                <c:pt idx="175">
                  <c:v>57400</c:v>
                </c:pt>
                <c:pt idx="176">
                  <c:v>57728</c:v>
                </c:pt>
                <c:pt idx="177">
                  <c:v>58056</c:v>
                </c:pt>
                <c:pt idx="178">
                  <c:v>58384</c:v>
                </c:pt>
                <c:pt idx="179">
                  <c:v>58712</c:v>
                </c:pt>
                <c:pt idx="180">
                  <c:v>59040</c:v>
                </c:pt>
                <c:pt idx="181">
                  <c:v>59368</c:v>
                </c:pt>
                <c:pt idx="182">
                  <c:v>59696</c:v>
                </c:pt>
                <c:pt idx="183">
                  <c:v>60024</c:v>
                </c:pt>
                <c:pt idx="184">
                  <c:v>60352</c:v>
                </c:pt>
                <c:pt idx="185">
                  <c:v>60680</c:v>
                </c:pt>
                <c:pt idx="186">
                  <c:v>61008</c:v>
                </c:pt>
                <c:pt idx="187">
                  <c:v>61336</c:v>
                </c:pt>
                <c:pt idx="188">
                  <c:v>61664</c:v>
                </c:pt>
                <c:pt idx="189">
                  <c:v>61992</c:v>
                </c:pt>
                <c:pt idx="190">
                  <c:v>62320</c:v>
                </c:pt>
                <c:pt idx="191">
                  <c:v>62648</c:v>
                </c:pt>
                <c:pt idx="192">
                  <c:v>62976</c:v>
                </c:pt>
                <c:pt idx="193">
                  <c:v>63304</c:v>
                </c:pt>
                <c:pt idx="194">
                  <c:v>63632</c:v>
                </c:pt>
                <c:pt idx="195">
                  <c:v>63960</c:v>
                </c:pt>
                <c:pt idx="196">
                  <c:v>64288</c:v>
                </c:pt>
                <c:pt idx="197">
                  <c:v>64616</c:v>
                </c:pt>
                <c:pt idx="198">
                  <c:v>64944</c:v>
                </c:pt>
                <c:pt idx="199">
                  <c:v>65272</c:v>
                </c:pt>
                <c:pt idx="200">
                  <c:v>65535</c:v>
                </c:pt>
              </c:numCache>
            </c:numRef>
          </c:xVal>
          <c:yVal>
            <c:numRef>
              <c:f>'Error Measurements'!$U$10:$U$210</c:f>
              <c:numCache>
                <c:formatCode>0.00000</c:formatCode>
                <c:ptCount val="201"/>
                <c:pt idx="0">
                  <c:v>-10.001440000000001</c:v>
                </c:pt>
                <c:pt idx="1">
                  <c:v>-9.9013000000000009</c:v>
                </c:pt>
                <c:pt idx="2">
                  <c:v>-9.8011999999999997</c:v>
                </c:pt>
                <c:pt idx="3">
                  <c:v>-9.7010900000000007</c:v>
                </c:pt>
                <c:pt idx="4">
                  <c:v>-9.6010100000000005</c:v>
                </c:pt>
                <c:pt idx="5">
                  <c:v>-9.5008800000000004</c:v>
                </c:pt>
                <c:pt idx="6">
                  <c:v>-9.4008299999999991</c:v>
                </c:pt>
                <c:pt idx="7">
                  <c:v>-9.3006399999999996</c:v>
                </c:pt>
                <c:pt idx="8">
                  <c:v>-9.2005099999999995</c:v>
                </c:pt>
                <c:pt idx="9">
                  <c:v>-9.1004299999999994</c:v>
                </c:pt>
                <c:pt idx="10">
                  <c:v>-9.0003499999999992</c:v>
                </c:pt>
                <c:pt idx="11">
                  <c:v>-8.9002499999999998</c:v>
                </c:pt>
                <c:pt idx="12">
                  <c:v>-8.8001699999999996</c:v>
                </c:pt>
                <c:pt idx="13">
                  <c:v>-8.7001200000000001</c:v>
                </c:pt>
                <c:pt idx="14">
                  <c:v>-8.6</c:v>
                </c:pt>
                <c:pt idx="15">
                  <c:v>-8.4999099999999999</c:v>
                </c:pt>
                <c:pt idx="16">
                  <c:v>-8.3998919999999995</c:v>
                </c:pt>
                <c:pt idx="17">
                  <c:v>-8.2997300000000003</c:v>
                </c:pt>
                <c:pt idx="18">
                  <c:v>-8.1995900000000006</c:v>
                </c:pt>
                <c:pt idx="19">
                  <c:v>-8.0994600000000005</c:v>
                </c:pt>
                <c:pt idx="20">
                  <c:v>-7.9994100000000001</c:v>
                </c:pt>
                <c:pt idx="21">
                  <c:v>-7.8992699999999996</c:v>
                </c:pt>
                <c:pt idx="22">
                  <c:v>-7.7991900000000003</c:v>
                </c:pt>
                <c:pt idx="23">
                  <c:v>-7.6991300000000003</c:v>
                </c:pt>
                <c:pt idx="24">
                  <c:v>-7.5990000000000002</c:v>
                </c:pt>
                <c:pt idx="25">
                  <c:v>-7.4988900000000003</c:v>
                </c:pt>
                <c:pt idx="26">
                  <c:v>-7.3987999999999996</c:v>
                </c:pt>
                <c:pt idx="27">
                  <c:v>-7.2986700000000004</c:v>
                </c:pt>
                <c:pt idx="28">
                  <c:v>-7.1985900000000003</c:v>
                </c:pt>
                <c:pt idx="29">
                  <c:v>-7.0985300000000002</c:v>
                </c:pt>
                <c:pt idx="30">
                  <c:v>-6.9984200000000003</c:v>
                </c:pt>
                <c:pt idx="31">
                  <c:v>-6.89832</c:v>
                </c:pt>
                <c:pt idx="32">
                  <c:v>-6.7981400000000001</c:v>
                </c:pt>
                <c:pt idx="33">
                  <c:v>-6.6980199999999996</c:v>
                </c:pt>
                <c:pt idx="34">
                  <c:v>-6.5979599999999996</c:v>
                </c:pt>
                <c:pt idx="35">
                  <c:v>-6.4978699999999998</c:v>
                </c:pt>
                <c:pt idx="36">
                  <c:v>-6.3977599999999999</c:v>
                </c:pt>
                <c:pt idx="37">
                  <c:v>-6.2977100000000004</c:v>
                </c:pt>
                <c:pt idx="38">
                  <c:v>-6.1976300000000002</c:v>
                </c:pt>
                <c:pt idx="39">
                  <c:v>-6.0975400000000004</c:v>
                </c:pt>
                <c:pt idx="40">
                  <c:v>-5.9973999999999998</c:v>
                </c:pt>
                <c:pt idx="41">
                  <c:v>-5.8973399999999998</c:v>
                </c:pt>
                <c:pt idx="42">
                  <c:v>-5.7972799999999998</c:v>
                </c:pt>
                <c:pt idx="43">
                  <c:v>-5.6971400000000001</c:v>
                </c:pt>
                <c:pt idx="44">
                  <c:v>-5.5970000000000004</c:v>
                </c:pt>
                <c:pt idx="45">
                  <c:v>-5.4969299999999999</c:v>
                </c:pt>
                <c:pt idx="46">
                  <c:v>-5.3967700000000001</c:v>
                </c:pt>
                <c:pt idx="47">
                  <c:v>-5.29671</c:v>
                </c:pt>
                <c:pt idx="48">
                  <c:v>-5.1966299999999999</c:v>
                </c:pt>
                <c:pt idx="49">
                  <c:v>-5.0964999999999998</c:v>
                </c:pt>
                <c:pt idx="50">
                  <c:v>-4.9963600000000001</c:v>
                </c:pt>
                <c:pt idx="51">
                  <c:v>-4.8962500000000002</c:v>
                </c:pt>
                <c:pt idx="52">
                  <c:v>-4.7961400000000003</c:v>
                </c:pt>
                <c:pt idx="53">
                  <c:v>-4.6960499999999996</c:v>
                </c:pt>
                <c:pt idx="54">
                  <c:v>-4.5959899999999996</c:v>
                </c:pt>
                <c:pt idx="55">
                  <c:v>-4.4958400000000003</c:v>
                </c:pt>
                <c:pt idx="56">
                  <c:v>-4.3957899999999999</c:v>
                </c:pt>
                <c:pt idx="57">
                  <c:v>-4.2956399999999997</c:v>
                </c:pt>
                <c:pt idx="58">
                  <c:v>-4.1954799999999999</c:v>
                </c:pt>
                <c:pt idx="59">
                  <c:v>-4.0954300000000003</c:v>
                </c:pt>
                <c:pt idx="60">
                  <c:v>-3.9953699999999999</c:v>
                </c:pt>
                <c:pt idx="61">
                  <c:v>-3.8952499999999999</c:v>
                </c:pt>
                <c:pt idx="62">
                  <c:v>-3.79515</c:v>
                </c:pt>
                <c:pt idx="63">
                  <c:v>-3.6950500000000002</c:v>
                </c:pt>
                <c:pt idx="64">
                  <c:v>-3.5949599999999999</c:v>
                </c:pt>
                <c:pt idx="65">
                  <c:v>-3.4948700000000001</c:v>
                </c:pt>
                <c:pt idx="66">
                  <c:v>-3.3947799999999999</c:v>
                </c:pt>
                <c:pt idx="67">
                  <c:v>-3.2947099999999998</c:v>
                </c:pt>
                <c:pt idx="68">
                  <c:v>-3.1946099999999999</c:v>
                </c:pt>
                <c:pt idx="69">
                  <c:v>-3.0944400000000001</c:v>
                </c:pt>
                <c:pt idx="70">
                  <c:v>-2.99438</c:v>
                </c:pt>
                <c:pt idx="71">
                  <c:v>-2.8942299999999999</c:v>
                </c:pt>
                <c:pt idx="72">
                  <c:v>-2.7941600000000002</c:v>
                </c:pt>
                <c:pt idx="73">
                  <c:v>-2.6941700000000002</c:v>
                </c:pt>
                <c:pt idx="74">
                  <c:v>-2.59395</c:v>
                </c:pt>
                <c:pt idx="75">
                  <c:v>-2.4938799999999999</c:v>
                </c:pt>
                <c:pt idx="76">
                  <c:v>-2.3938000000000001</c:v>
                </c:pt>
                <c:pt idx="77">
                  <c:v>-2.2936700000000001</c:v>
                </c:pt>
                <c:pt idx="78">
                  <c:v>-2.1935799999999999</c:v>
                </c:pt>
                <c:pt idx="79">
                  <c:v>-2.0935100000000002</c:v>
                </c:pt>
                <c:pt idx="80">
                  <c:v>-1.99339</c:v>
                </c:pt>
                <c:pt idx="81">
                  <c:v>-1.8933</c:v>
                </c:pt>
                <c:pt idx="82">
                  <c:v>-1.79318</c:v>
                </c:pt>
                <c:pt idx="83">
                  <c:v>-1.6930400000000001</c:v>
                </c:pt>
                <c:pt idx="84">
                  <c:v>-1.5929800000000001</c:v>
                </c:pt>
                <c:pt idx="85">
                  <c:v>-1.4928900000000001</c:v>
                </c:pt>
                <c:pt idx="86">
                  <c:v>-1.3927700000000001</c:v>
                </c:pt>
                <c:pt idx="87">
                  <c:v>-1.2926800000000001</c:v>
                </c:pt>
                <c:pt idx="88">
                  <c:v>-1.1926000000000001</c:v>
                </c:pt>
                <c:pt idx="89">
                  <c:v>-1.0925</c:v>
                </c:pt>
                <c:pt idx="90">
                  <c:v>-0.99241800000000002</c:v>
                </c:pt>
                <c:pt idx="91">
                  <c:v>-0.89233499999999999</c:v>
                </c:pt>
                <c:pt idx="92">
                  <c:v>-0.79226600000000003</c:v>
                </c:pt>
                <c:pt idx="93">
                  <c:v>-0.69214900000000001</c:v>
                </c:pt>
                <c:pt idx="94">
                  <c:v>-0.59199599999999997</c:v>
                </c:pt>
                <c:pt idx="95">
                  <c:v>-0.49192999999999998</c:v>
                </c:pt>
                <c:pt idx="96">
                  <c:v>-0.39179799999999998</c:v>
                </c:pt>
                <c:pt idx="97">
                  <c:v>-0.29171000000000002</c:v>
                </c:pt>
                <c:pt idx="98">
                  <c:v>-0.191637</c:v>
                </c:pt>
                <c:pt idx="99">
                  <c:v>-9.1494000000000006E-2</c:v>
                </c:pt>
                <c:pt idx="100">
                  <c:v>8.6549999999999995E-3</c:v>
                </c:pt>
                <c:pt idx="101">
                  <c:v>0.10874</c:v>
                </c:pt>
                <c:pt idx="102">
                  <c:v>0.20887700000000001</c:v>
                </c:pt>
                <c:pt idx="103">
                  <c:v>0.308975</c:v>
                </c:pt>
                <c:pt idx="104">
                  <c:v>0.40902699999999997</c:v>
                </c:pt>
                <c:pt idx="105">
                  <c:v>0.50915999999999995</c:v>
                </c:pt>
                <c:pt idx="106">
                  <c:v>0.60925099999999999</c:v>
                </c:pt>
                <c:pt idx="107">
                  <c:v>0.70937799999999995</c:v>
                </c:pt>
                <c:pt idx="108">
                  <c:v>0.8095</c:v>
                </c:pt>
                <c:pt idx="109">
                  <c:v>0.90957699999999997</c:v>
                </c:pt>
                <c:pt idx="110">
                  <c:v>1.009665</c:v>
                </c:pt>
                <c:pt idx="111">
                  <c:v>1.109788</c:v>
                </c:pt>
                <c:pt idx="112">
                  <c:v>1.2098500000000001</c:v>
                </c:pt>
                <c:pt idx="113">
                  <c:v>1.30993</c:v>
                </c:pt>
                <c:pt idx="114">
                  <c:v>1.41005</c:v>
                </c:pt>
                <c:pt idx="115">
                  <c:v>1.5101389999999999</c:v>
                </c:pt>
                <c:pt idx="116">
                  <c:v>1.6102000000000001</c:v>
                </c:pt>
                <c:pt idx="117">
                  <c:v>1.7102900000000001</c:v>
                </c:pt>
                <c:pt idx="118">
                  <c:v>1.8104100000000001</c:v>
                </c:pt>
                <c:pt idx="119">
                  <c:v>1.91055</c:v>
                </c:pt>
                <c:pt idx="120">
                  <c:v>2.0106299999999999</c:v>
                </c:pt>
                <c:pt idx="121">
                  <c:v>2.1107520000000002</c:v>
                </c:pt>
                <c:pt idx="122">
                  <c:v>2.2108400000000001</c:v>
                </c:pt>
                <c:pt idx="123">
                  <c:v>2.3109099999999998</c:v>
                </c:pt>
                <c:pt idx="124">
                  <c:v>2.4110299999999998</c:v>
                </c:pt>
                <c:pt idx="125">
                  <c:v>2.5111699999999999</c:v>
                </c:pt>
                <c:pt idx="126">
                  <c:v>2.6112500000000001</c:v>
                </c:pt>
                <c:pt idx="127">
                  <c:v>2.7113800000000001</c:v>
                </c:pt>
                <c:pt idx="128">
                  <c:v>2.8114400000000002</c:v>
                </c:pt>
                <c:pt idx="129">
                  <c:v>2.91153</c:v>
                </c:pt>
                <c:pt idx="130">
                  <c:v>3.0116499999999999</c:v>
                </c:pt>
                <c:pt idx="131">
                  <c:v>3.1117400000000002</c:v>
                </c:pt>
                <c:pt idx="132">
                  <c:v>3.2118500000000001</c:v>
                </c:pt>
                <c:pt idx="133">
                  <c:v>3.3119999999999998</c:v>
                </c:pt>
                <c:pt idx="134">
                  <c:v>3.4120710000000001</c:v>
                </c:pt>
                <c:pt idx="135">
                  <c:v>3.5121600000000002</c:v>
                </c:pt>
                <c:pt idx="136">
                  <c:v>3.6122800000000002</c:v>
                </c:pt>
                <c:pt idx="137">
                  <c:v>3.7123599999999999</c:v>
                </c:pt>
                <c:pt idx="138">
                  <c:v>3.8124400000000001</c:v>
                </c:pt>
                <c:pt idx="139">
                  <c:v>3.91256</c:v>
                </c:pt>
                <c:pt idx="140">
                  <c:v>4.0126200000000001</c:v>
                </c:pt>
                <c:pt idx="141">
                  <c:v>4.1127000000000002</c:v>
                </c:pt>
                <c:pt idx="142">
                  <c:v>4.2127999999999997</c:v>
                </c:pt>
                <c:pt idx="143">
                  <c:v>4.3129</c:v>
                </c:pt>
                <c:pt idx="144">
                  <c:v>4.4130849999999997</c:v>
                </c:pt>
                <c:pt idx="145">
                  <c:v>4.5131300000000003</c:v>
                </c:pt>
                <c:pt idx="146">
                  <c:v>4.6132499999999999</c:v>
                </c:pt>
                <c:pt idx="147">
                  <c:v>4.7133399999999996</c:v>
                </c:pt>
                <c:pt idx="148">
                  <c:v>4.8133999999999997</c:v>
                </c:pt>
                <c:pt idx="149">
                  <c:v>4.9135499999999999</c:v>
                </c:pt>
                <c:pt idx="150">
                  <c:v>5.0136599999999998</c:v>
                </c:pt>
                <c:pt idx="151">
                  <c:v>5.1137499999999996</c:v>
                </c:pt>
                <c:pt idx="152">
                  <c:v>5.2138600000000004</c:v>
                </c:pt>
                <c:pt idx="153">
                  <c:v>5.3139099999999999</c:v>
                </c:pt>
                <c:pt idx="154">
                  <c:v>5.4140100000000002</c:v>
                </c:pt>
                <c:pt idx="155">
                  <c:v>5.5141299999999998</c:v>
                </c:pt>
                <c:pt idx="156">
                  <c:v>5.6142399999999997</c:v>
                </c:pt>
                <c:pt idx="157">
                  <c:v>5.71434</c:v>
                </c:pt>
                <c:pt idx="158">
                  <c:v>5.8144</c:v>
                </c:pt>
                <c:pt idx="159">
                  <c:v>5.9145500000000002</c:v>
                </c:pt>
                <c:pt idx="160">
                  <c:v>6.0146300000000004</c:v>
                </c:pt>
                <c:pt idx="161">
                  <c:v>6.1147499999999999</c:v>
                </c:pt>
                <c:pt idx="162">
                  <c:v>6.2148399999999997</c:v>
                </c:pt>
                <c:pt idx="163">
                  <c:v>6.3149199999999999</c:v>
                </c:pt>
                <c:pt idx="164">
                  <c:v>6.4150400000000003</c:v>
                </c:pt>
                <c:pt idx="165">
                  <c:v>6.51511</c:v>
                </c:pt>
                <c:pt idx="166">
                  <c:v>6.6151999999999997</c:v>
                </c:pt>
                <c:pt idx="167">
                  <c:v>6.7153280000000004</c:v>
                </c:pt>
                <c:pt idx="168">
                  <c:v>6.8153600000000001</c:v>
                </c:pt>
                <c:pt idx="169">
                  <c:v>6.91554</c:v>
                </c:pt>
                <c:pt idx="170">
                  <c:v>7.0156000000000001</c:v>
                </c:pt>
                <c:pt idx="171">
                  <c:v>7.1157300000000001</c:v>
                </c:pt>
                <c:pt idx="172">
                  <c:v>7.2158199999999999</c:v>
                </c:pt>
                <c:pt idx="173">
                  <c:v>7.3158799999999999</c:v>
                </c:pt>
                <c:pt idx="174">
                  <c:v>7.4160199999999996</c:v>
                </c:pt>
                <c:pt idx="175">
                  <c:v>7.5161100000000003</c:v>
                </c:pt>
                <c:pt idx="176">
                  <c:v>7.6161700000000003</c:v>
                </c:pt>
                <c:pt idx="177">
                  <c:v>7.7163000000000004</c:v>
                </c:pt>
                <c:pt idx="178">
                  <c:v>7.8163299999999998</c:v>
                </c:pt>
                <c:pt idx="179">
                  <c:v>7.9164000000000003</c:v>
                </c:pt>
                <c:pt idx="180">
                  <c:v>8.0165400000000009</c:v>
                </c:pt>
                <c:pt idx="181">
                  <c:v>8.1166499999999999</c:v>
                </c:pt>
                <c:pt idx="182">
                  <c:v>8.2167899999999996</c:v>
                </c:pt>
                <c:pt idx="183">
                  <c:v>8.31691</c:v>
                </c:pt>
                <c:pt idx="184">
                  <c:v>8.4170200000000008</c:v>
                </c:pt>
                <c:pt idx="185">
                  <c:v>8.5170399999999997</c:v>
                </c:pt>
                <c:pt idx="186">
                  <c:v>8.6171900000000008</c:v>
                </c:pt>
                <c:pt idx="187">
                  <c:v>8.7172499999999999</c:v>
                </c:pt>
                <c:pt idx="188">
                  <c:v>8.8172300000000003</c:v>
                </c:pt>
                <c:pt idx="189">
                  <c:v>8.9174500000000005</c:v>
                </c:pt>
                <c:pt idx="190">
                  <c:v>9.01755</c:v>
                </c:pt>
                <c:pt idx="191">
                  <c:v>9.1175999999999995</c:v>
                </c:pt>
                <c:pt idx="192">
                  <c:v>9.2177399999999992</c:v>
                </c:pt>
                <c:pt idx="193">
                  <c:v>9.3178000000000001</c:v>
                </c:pt>
                <c:pt idx="194">
                  <c:v>9.4179399999999998</c:v>
                </c:pt>
                <c:pt idx="195">
                  <c:v>9.5180100000000003</c:v>
                </c:pt>
                <c:pt idx="196">
                  <c:v>9.6181199999999993</c:v>
                </c:pt>
                <c:pt idx="197">
                  <c:v>9.7182300000000001</c:v>
                </c:pt>
                <c:pt idx="198">
                  <c:v>9.8182700000000001</c:v>
                </c:pt>
                <c:pt idx="199">
                  <c:v>9.9184400000000004</c:v>
                </c:pt>
                <c:pt idx="200">
                  <c:v>9.9987300000000001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4688"/>
        <c:axId val="44793216"/>
      </c:scatterChart>
      <c:valAx>
        <c:axId val="45634688"/>
        <c:scaling>
          <c:orientation val="minMax"/>
          <c:max val="65536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Code (Decimal)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793216"/>
        <c:crossesAt val="-10"/>
        <c:crossBetween val="midCat"/>
        <c:majorUnit val="8192"/>
      </c:valAx>
      <c:valAx>
        <c:axId val="44793216"/>
        <c:scaling>
          <c:orientation val="minMax"/>
          <c:max val="10"/>
          <c:min val="-10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Voltage (Volts)</a:t>
                </a:r>
              </a:p>
            </c:rich>
          </c:tx>
          <c:layout/>
          <c:overlay val="0"/>
        </c:title>
        <c:numFmt formatCode="0.00000" sourceLinked="1"/>
        <c:majorTickMark val="out"/>
        <c:minorTickMark val="in"/>
        <c:tickLblPos val="nextTo"/>
        <c:crossAx val="45634688"/>
        <c:crosses val="autoZero"/>
        <c:crossBetween val="midCat"/>
        <c:majorUnit val="5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49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'Error Measurements'!$S$10:$S$210</c:f>
              <c:numCache>
                <c:formatCode>General</c:formatCode>
                <c:ptCount val="201"/>
                <c:pt idx="0">
                  <c:v>0</c:v>
                </c:pt>
                <c:pt idx="1">
                  <c:v>328</c:v>
                </c:pt>
                <c:pt idx="2">
                  <c:v>656</c:v>
                </c:pt>
                <c:pt idx="3">
                  <c:v>984</c:v>
                </c:pt>
                <c:pt idx="4">
                  <c:v>1312</c:v>
                </c:pt>
                <c:pt idx="5">
                  <c:v>1640</c:v>
                </c:pt>
                <c:pt idx="6">
                  <c:v>1968</c:v>
                </c:pt>
                <c:pt idx="7">
                  <c:v>2296</c:v>
                </c:pt>
                <c:pt idx="8">
                  <c:v>2624</c:v>
                </c:pt>
                <c:pt idx="9">
                  <c:v>2952</c:v>
                </c:pt>
                <c:pt idx="10">
                  <c:v>3280</c:v>
                </c:pt>
                <c:pt idx="11">
                  <c:v>3608</c:v>
                </c:pt>
                <c:pt idx="12">
                  <c:v>3936</c:v>
                </c:pt>
                <c:pt idx="13">
                  <c:v>4264</c:v>
                </c:pt>
                <c:pt idx="14">
                  <c:v>4592</c:v>
                </c:pt>
                <c:pt idx="15">
                  <c:v>4920</c:v>
                </c:pt>
                <c:pt idx="16">
                  <c:v>5248</c:v>
                </c:pt>
                <c:pt idx="17">
                  <c:v>5576</c:v>
                </c:pt>
                <c:pt idx="18">
                  <c:v>5904</c:v>
                </c:pt>
                <c:pt idx="19">
                  <c:v>6232</c:v>
                </c:pt>
                <c:pt idx="20">
                  <c:v>6560</c:v>
                </c:pt>
                <c:pt idx="21">
                  <c:v>6888</c:v>
                </c:pt>
                <c:pt idx="22">
                  <c:v>7216</c:v>
                </c:pt>
                <c:pt idx="23">
                  <c:v>7544</c:v>
                </c:pt>
                <c:pt idx="24">
                  <c:v>7872</c:v>
                </c:pt>
                <c:pt idx="25">
                  <c:v>8200</c:v>
                </c:pt>
                <c:pt idx="26">
                  <c:v>8528</c:v>
                </c:pt>
                <c:pt idx="27">
                  <c:v>8856</c:v>
                </c:pt>
                <c:pt idx="28">
                  <c:v>9184</c:v>
                </c:pt>
                <c:pt idx="29">
                  <c:v>9512</c:v>
                </c:pt>
                <c:pt idx="30">
                  <c:v>9840</c:v>
                </c:pt>
                <c:pt idx="31">
                  <c:v>10168</c:v>
                </c:pt>
                <c:pt idx="32">
                  <c:v>10496</c:v>
                </c:pt>
                <c:pt idx="33">
                  <c:v>10824</c:v>
                </c:pt>
                <c:pt idx="34">
                  <c:v>11152</c:v>
                </c:pt>
                <c:pt idx="35">
                  <c:v>11480</c:v>
                </c:pt>
                <c:pt idx="36">
                  <c:v>11808</c:v>
                </c:pt>
                <c:pt idx="37">
                  <c:v>12136</c:v>
                </c:pt>
                <c:pt idx="38">
                  <c:v>12464</c:v>
                </c:pt>
                <c:pt idx="39">
                  <c:v>12792</c:v>
                </c:pt>
                <c:pt idx="40">
                  <c:v>13120</c:v>
                </c:pt>
                <c:pt idx="41">
                  <c:v>13448</c:v>
                </c:pt>
                <c:pt idx="42">
                  <c:v>13776</c:v>
                </c:pt>
                <c:pt idx="43">
                  <c:v>14104</c:v>
                </c:pt>
                <c:pt idx="44">
                  <c:v>14432</c:v>
                </c:pt>
                <c:pt idx="45">
                  <c:v>14760</c:v>
                </c:pt>
                <c:pt idx="46">
                  <c:v>15088</c:v>
                </c:pt>
                <c:pt idx="47">
                  <c:v>15416</c:v>
                </c:pt>
                <c:pt idx="48">
                  <c:v>15744</c:v>
                </c:pt>
                <c:pt idx="49">
                  <c:v>16072</c:v>
                </c:pt>
                <c:pt idx="50">
                  <c:v>16400</c:v>
                </c:pt>
                <c:pt idx="51">
                  <c:v>16728</c:v>
                </c:pt>
                <c:pt idx="52">
                  <c:v>17056</c:v>
                </c:pt>
                <c:pt idx="53">
                  <c:v>17384</c:v>
                </c:pt>
                <c:pt idx="54">
                  <c:v>17712</c:v>
                </c:pt>
                <c:pt idx="55">
                  <c:v>18040</c:v>
                </c:pt>
                <c:pt idx="56">
                  <c:v>18368</c:v>
                </c:pt>
                <c:pt idx="57">
                  <c:v>18696</c:v>
                </c:pt>
                <c:pt idx="58">
                  <c:v>19024</c:v>
                </c:pt>
                <c:pt idx="59">
                  <c:v>19352</c:v>
                </c:pt>
                <c:pt idx="60">
                  <c:v>19680</c:v>
                </c:pt>
                <c:pt idx="61">
                  <c:v>20008</c:v>
                </c:pt>
                <c:pt idx="62">
                  <c:v>20336</c:v>
                </c:pt>
                <c:pt idx="63">
                  <c:v>20664</c:v>
                </c:pt>
                <c:pt idx="64">
                  <c:v>20992</c:v>
                </c:pt>
                <c:pt idx="65">
                  <c:v>21320</c:v>
                </c:pt>
                <c:pt idx="66">
                  <c:v>21648</c:v>
                </c:pt>
                <c:pt idx="67">
                  <c:v>21976</c:v>
                </c:pt>
                <c:pt idx="68">
                  <c:v>22304</c:v>
                </c:pt>
                <c:pt idx="69">
                  <c:v>22632</c:v>
                </c:pt>
                <c:pt idx="70">
                  <c:v>22960</c:v>
                </c:pt>
                <c:pt idx="71">
                  <c:v>23288</c:v>
                </c:pt>
                <c:pt idx="72">
                  <c:v>23616</c:v>
                </c:pt>
                <c:pt idx="73">
                  <c:v>23944</c:v>
                </c:pt>
                <c:pt idx="74">
                  <c:v>24272</c:v>
                </c:pt>
                <c:pt idx="75">
                  <c:v>24600</c:v>
                </c:pt>
                <c:pt idx="76">
                  <c:v>24928</c:v>
                </c:pt>
                <c:pt idx="77">
                  <c:v>25256</c:v>
                </c:pt>
                <c:pt idx="78">
                  <c:v>25584</c:v>
                </c:pt>
                <c:pt idx="79">
                  <c:v>25912</c:v>
                </c:pt>
                <c:pt idx="80">
                  <c:v>26240</c:v>
                </c:pt>
                <c:pt idx="81">
                  <c:v>26568</c:v>
                </c:pt>
                <c:pt idx="82">
                  <c:v>26896</c:v>
                </c:pt>
                <c:pt idx="83">
                  <c:v>27224</c:v>
                </c:pt>
                <c:pt idx="84">
                  <c:v>27552</c:v>
                </c:pt>
                <c:pt idx="85">
                  <c:v>27880</c:v>
                </c:pt>
                <c:pt idx="86">
                  <c:v>28208</c:v>
                </c:pt>
                <c:pt idx="87">
                  <c:v>28536</c:v>
                </c:pt>
                <c:pt idx="88">
                  <c:v>28864</c:v>
                </c:pt>
                <c:pt idx="89">
                  <c:v>29192</c:v>
                </c:pt>
                <c:pt idx="90">
                  <c:v>29520</c:v>
                </c:pt>
                <c:pt idx="91">
                  <c:v>29848</c:v>
                </c:pt>
                <c:pt idx="92">
                  <c:v>30176</c:v>
                </c:pt>
                <c:pt idx="93">
                  <c:v>30504</c:v>
                </c:pt>
                <c:pt idx="94">
                  <c:v>30832</c:v>
                </c:pt>
                <c:pt idx="95">
                  <c:v>31160</c:v>
                </c:pt>
                <c:pt idx="96">
                  <c:v>31488</c:v>
                </c:pt>
                <c:pt idx="97">
                  <c:v>31816</c:v>
                </c:pt>
                <c:pt idx="98">
                  <c:v>32144</c:v>
                </c:pt>
                <c:pt idx="99">
                  <c:v>32472</c:v>
                </c:pt>
                <c:pt idx="100">
                  <c:v>32800</c:v>
                </c:pt>
                <c:pt idx="101">
                  <c:v>33128</c:v>
                </c:pt>
                <c:pt idx="102">
                  <c:v>33456</c:v>
                </c:pt>
                <c:pt idx="103">
                  <c:v>33784</c:v>
                </c:pt>
                <c:pt idx="104">
                  <c:v>34112</c:v>
                </c:pt>
                <c:pt idx="105">
                  <c:v>34440</c:v>
                </c:pt>
                <c:pt idx="106">
                  <c:v>34768</c:v>
                </c:pt>
                <c:pt idx="107">
                  <c:v>35096</c:v>
                </c:pt>
                <c:pt idx="108">
                  <c:v>35424</c:v>
                </c:pt>
                <c:pt idx="109">
                  <c:v>35752</c:v>
                </c:pt>
                <c:pt idx="110">
                  <c:v>36080</c:v>
                </c:pt>
                <c:pt idx="111">
                  <c:v>36408</c:v>
                </c:pt>
                <c:pt idx="112">
                  <c:v>36736</c:v>
                </c:pt>
                <c:pt idx="113">
                  <c:v>37064</c:v>
                </c:pt>
                <c:pt idx="114">
                  <c:v>37392</c:v>
                </c:pt>
                <c:pt idx="115">
                  <c:v>37720</c:v>
                </c:pt>
                <c:pt idx="116">
                  <c:v>38048</c:v>
                </c:pt>
                <c:pt idx="117">
                  <c:v>38376</c:v>
                </c:pt>
                <c:pt idx="118">
                  <c:v>38704</c:v>
                </c:pt>
                <c:pt idx="119">
                  <c:v>39032</c:v>
                </c:pt>
                <c:pt idx="120">
                  <c:v>39360</c:v>
                </c:pt>
                <c:pt idx="121">
                  <c:v>39688</c:v>
                </c:pt>
                <c:pt idx="122">
                  <c:v>40016</c:v>
                </c:pt>
                <c:pt idx="123">
                  <c:v>40344</c:v>
                </c:pt>
                <c:pt idx="124">
                  <c:v>40672</c:v>
                </c:pt>
                <c:pt idx="125">
                  <c:v>41000</c:v>
                </c:pt>
                <c:pt idx="126">
                  <c:v>41328</c:v>
                </c:pt>
                <c:pt idx="127">
                  <c:v>41656</c:v>
                </c:pt>
                <c:pt idx="128">
                  <c:v>41984</c:v>
                </c:pt>
                <c:pt idx="129">
                  <c:v>42312</c:v>
                </c:pt>
                <c:pt idx="130">
                  <c:v>42640</c:v>
                </c:pt>
                <c:pt idx="131">
                  <c:v>42968</c:v>
                </c:pt>
                <c:pt idx="132">
                  <c:v>43296</c:v>
                </c:pt>
                <c:pt idx="133">
                  <c:v>43624</c:v>
                </c:pt>
                <c:pt idx="134">
                  <c:v>43952</c:v>
                </c:pt>
                <c:pt idx="135">
                  <c:v>44280</c:v>
                </c:pt>
                <c:pt idx="136">
                  <c:v>44608</c:v>
                </c:pt>
                <c:pt idx="137">
                  <c:v>44936</c:v>
                </c:pt>
                <c:pt idx="138">
                  <c:v>45264</c:v>
                </c:pt>
                <c:pt idx="139">
                  <c:v>45592</c:v>
                </c:pt>
                <c:pt idx="140">
                  <c:v>45920</c:v>
                </c:pt>
                <c:pt idx="141">
                  <c:v>46248</c:v>
                </c:pt>
                <c:pt idx="142">
                  <c:v>46576</c:v>
                </c:pt>
                <c:pt idx="143">
                  <c:v>46904</c:v>
                </c:pt>
                <c:pt idx="144">
                  <c:v>47232</c:v>
                </c:pt>
                <c:pt idx="145">
                  <c:v>47560</c:v>
                </c:pt>
                <c:pt idx="146">
                  <c:v>47888</c:v>
                </c:pt>
                <c:pt idx="147">
                  <c:v>48216</c:v>
                </c:pt>
                <c:pt idx="148">
                  <c:v>48544</c:v>
                </c:pt>
                <c:pt idx="149">
                  <c:v>48872</c:v>
                </c:pt>
                <c:pt idx="150">
                  <c:v>49200</c:v>
                </c:pt>
                <c:pt idx="151">
                  <c:v>49528</c:v>
                </c:pt>
                <c:pt idx="152">
                  <c:v>49856</c:v>
                </c:pt>
                <c:pt idx="153">
                  <c:v>50184</c:v>
                </c:pt>
                <c:pt idx="154">
                  <c:v>50512</c:v>
                </c:pt>
                <c:pt idx="155">
                  <c:v>50840</c:v>
                </c:pt>
                <c:pt idx="156">
                  <c:v>51168</c:v>
                </c:pt>
                <c:pt idx="157">
                  <c:v>51496</c:v>
                </c:pt>
                <c:pt idx="158">
                  <c:v>51824</c:v>
                </c:pt>
                <c:pt idx="159">
                  <c:v>52152</c:v>
                </c:pt>
                <c:pt idx="160">
                  <c:v>52480</c:v>
                </c:pt>
                <c:pt idx="161">
                  <c:v>52808</c:v>
                </c:pt>
                <c:pt idx="162">
                  <c:v>53136</c:v>
                </c:pt>
                <c:pt idx="163">
                  <c:v>53464</c:v>
                </c:pt>
                <c:pt idx="164">
                  <c:v>53792</c:v>
                </c:pt>
                <c:pt idx="165">
                  <c:v>54120</c:v>
                </c:pt>
                <c:pt idx="166">
                  <c:v>54448</c:v>
                </c:pt>
                <c:pt idx="167">
                  <c:v>54776</c:v>
                </c:pt>
                <c:pt idx="168">
                  <c:v>55104</c:v>
                </c:pt>
                <c:pt idx="169">
                  <c:v>55432</c:v>
                </c:pt>
                <c:pt idx="170">
                  <c:v>55760</c:v>
                </c:pt>
                <c:pt idx="171">
                  <c:v>56088</c:v>
                </c:pt>
                <c:pt idx="172">
                  <c:v>56416</c:v>
                </c:pt>
                <c:pt idx="173">
                  <c:v>56744</c:v>
                </c:pt>
                <c:pt idx="174">
                  <c:v>57072</c:v>
                </c:pt>
                <c:pt idx="175">
                  <c:v>57400</c:v>
                </c:pt>
                <c:pt idx="176">
                  <c:v>57728</c:v>
                </c:pt>
                <c:pt idx="177">
                  <c:v>58056</c:v>
                </c:pt>
                <c:pt idx="178">
                  <c:v>58384</c:v>
                </c:pt>
                <c:pt idx="179">
                  <c:v>58712</c:v>
                </c:pt>
                <c:pt idx="180">
                  <c:v>59040</c:v>
                </c:pt>
                <c:pt idx="181">
                  <c:v>59368</c:v>
                </c:pt>
                <c:pt idx="182">
                  <c:v>59696</c:v>
                </c:pt>
                <c:pt idx="183">
                  <c:v>60024</c:v>
                </c:pt>
                <c:pt idx="184">
                  <c:v>60352</c:v>
                </c:pt>
                <c:pt idx="185">
                  <c:v>60680</c:v>
                </c:pt>
                <c:pt idx="186">
                  <c:v>61008</c:v>
                </c:pt>
                <c:pt idx="187">
                  <c:v>61336</c:v>
                </c:pt>
                <c:pt idx="188">
                  <c:v>61664</c:v>
                </c:pt>
                <c:pt idx="189">
                  <c:v>61992</c:v>
                </c:pt>
                <c:pt idx="190">
                  <c:v>62320</c:v>
                </c:pt>
                <c:pt idx="191">
                  <c:v>62648</c:v>
                </c:pt>
                <c:pt idx="192">
                  <c:v>62976</c:v>
                </c:pt>
                <c:pt idx="193">
                  <c:v>63304</c:v>
                </c:pt>
                <c:pt idx="194">
                  <c:v>63632</c:v>
                </c:pt>
                <c:pt idx="195">
                  <c:v>63960</c:v>
                </c:pt>
                <c:pt idx="196">
                  <c:v>64288</c:v>
                </c:pt>
                <c:pt idx="197">
                  <c:v>64616</c:v>
                </c:pt>
                <c:pt idx="198">
                  <c:v>64944</c:v>
                </c:pt>
                <c:pt idx="199">
                  <c:v>65272</c:v>
                </c:pt>
                <c:pt idx="200">
                  <c:v>65535</c:v>
                </c:pt>
              </c:numCache>
            </c:numRef>
          </c:xVal>
          <c:yVal>
            <c:numRef>
              <c:f>'Error Measurements'!$X$10:$X$210</c:f>
              <c:numCache>
                <c:formatCode>General</c:formatCode>
                <c:ptCount val="201"/>
                <c:pt idx="0">
                  <c:v>5.5000000000582361E-4</c:v>
                </c:pt>
                <c:pt idx="1">
                  <c:v>4.0484619141523126E-4</c:v>
                </c:pt>
                <c:pt idx="2">
                  <c:v>4.5969238281706731E-4</c:v>
                </c:pt>
                <c:pt idx="3">
                  <c:v>4.6453857422079631E-4</c:v>
                </c:pt>
                <c:pt idx="4">
                  <c:v>6.1938476562772848E-4</c:v>
                </c:pt>
                <c:pt idx="5">
                  <c:v>5.2423095703524325E-4</c:v>
                </c:pt>
                <c:pt idx="6">
                  <c:v>8.2907714843649671E-4</c:v>
                </c:pt>
                <c:pt idx="7">
                  <c:v>4.3392333984648706E-4</c:v>
                </c:pt>
                <c:pt idx="8">
                  <c:v>3.3876953125400178E-4</c:v>
                </c:pt>
                <c:pt idx="9">
                  <c:v>4.9361572265205211E-4</c:v>
                </c:pt>
                <c:pt idx="10">
                  <c:v>6.4846191405898423E-4</c:v>
                </c:pt>
                <c:pt idx="11">
                  <c:v>7.0330810546970213E-4</c:v>
                </c:pt>
                <c:pt idx="12">
                  <c:v>8.5815429687663425E-4</c:v>
                </c:pt>
                <c:pt idx="13">
                  <c:v>1.1630004882867695E-3</c:v>
                </c:pt>
                <c:pt idx="14">
                  <c:v>1.1178466796923914E-3</c:v>
                </c:pt>
                <c:pt idx="15">
                  <c:v>1.2226928710923346E-3</c:v>
                </c:pt>
                <c:pt idx="16">
                  <c:v>1.6875390624981888E-3</c:v>
                </c:pt>
                <c:pt idx="17">
                  <c:v>1.4323852539099846E-3</c:v>
                </c:pt>
                <c:pt idx="18">
                  <c:v>1.2872314453193923E-3</c:v>
                </c:pt>
                <c:pt idx="19">
                  <c:v>1.192077636726907E-3</c:v>
                </c:pt>
                <c:pt idx="20">
                  <c:v>1.4969238281281605E-3</c:v>
                </c:pt>
                <c:pt idx="21">
                  <c:v>1.3517700195286864E-3</c:v>
                </c:pt>
                <c:pt idx="22">
                  <c:v>1.5066162109400594E-3</c:v>
                </c:pt>
                <c:pt idx="23">
                  <c:v>1.7614624023476464E-3</c:v>
                </c:pt>
                <c:pt idx="24">
                  <c:v>1.6663085937551614E-3</c:v>
                </c:pt>
                <c:pt idx="25">
                  <c:v>1.6711547851588904E-3</c:v>
                </c:pt>
                <c:pt idx="26">
                  <c:v>1.7760009765632747E-3</c:v>
                </c:pt>
                <c:pt idx="27">
                  <c:v>1.680847167970789E-3</c:v>
                </c:pt>
                <c:pt idx="28">
                  <c:v>1.8356933593777216E-3</c:v>
                </c:pt>
                <c:pt idx="29">
                  <c:v>2.0905395507853086E-3</c:v>
                </c:pt>
                <c:pt idx="30">
                  <c:v>2.0953857421934785E-3</c:v>
                </c:pt>
                <c:pt idx="31">
                  <c:v>2.1502319335953146E-3</c:v>
                </c:pt>
                <c:pt idx="32">
                  <c:v>1.8050781250034118E-3</c:v>
                </c:pt>
                <c:pt idx="33">
                  <c:v>1.7599243164045932E-3</c:v>
                </c:pt>
                <c:pt idx="34">
                  <c:v>2.0147705078121803E-3</c:v>
                </c:pt>
                <c:pt idx="35">
                  <c:v>2.1196166992210053E-3</c:v>
                </c:pt>
                <c:pt idx="36">
                  <c:v>2.1244628906291751E-3</c:v>
                </c:pt>
                <c:pt idx="37">
                  <c:v>2.4293090820348695E-3</c:v>
                </c:pt>
                <c:pt idx="38">
                  <c:v>2.5841552734373607E-3</c:v>
                </c:pt>
                <c:pt idx="39">
                  <c:v>2.6890014648461857E-3</c:v>
                </c:pt>
                <c:pt idx="40">
                  <c:v>2.5438476562511525E-3</c:v>
                </c:pt>
                <c:pt idx="41">
                  <c:v>2.7986938476587397E-3</c:v>
                </c:pt>
                <c:pt idx="42">
                  <c:v>3.0535400390618857E-3</c:v>
                </c:pt>
                <c:pt idx="43">
                  <c:v>2.9083862304712937E-3</c:v>
                </c:pt>
                <c:pt idx="44">
                  <c:v>2.7632324218807014E-3</c:v>
                </c:pt>
                <c:pt idx="45">
                  <c:v>2.9680786132812997E-3</c:v>
                </c:pt>
                <c:pt idx="46">
                  <c:v>2.7229248046900523E-3</c:v>
                </c:pt>
                <c:pt idx="47">
                  <c:v>2.9777709960976395E-3</c:v>
                </c:pt>
                <c:pt idx="48">
                  <c:v>3.1326171875001312E-3</c:v>
                </c:pt>
                <c:pt idx="49">
                  <c:v>3.0374633789076455E-3</c:v>
                </c:pt>
                <c:pt idx="50">
                  <c:v>2.8923095703126123E-3</c:v>
                </c:pt>
                <c:pt idx="51">
                  <c:v>2.8971557617207822E-3</c:v>
                </c:pt>
                <c:pt idx="52">
                  <c:v>2.902001953128952E-3</c:v>
                </c:pt>
                <c:pt idx="53">
                  <c:v>3.0068481445288953E-3</c:v>
                </c:pt>
                <c:pt idx="54">
                  <c:v>3.2616943359364829E-3</c:v>
                </c:pt>
                <c:pt idx="55">
                  <c:v>3.0665405273477826E-3</c:v>
                </c:pt>
                <c:pt idx="56">
                  <c:v>3.3713867187490361E-3</c:v>
                </c:pt>
                <c:pt idx="57">
                  <c:v>3.1762329101558966E-3</c:v>
                </c:pt>
                <c:pt idx="58">
                  <c:v>2.9310791015646487E-3</c:v>
                </c:pt>
                <c:pt idx="59">
                  <c:v>3.2359252929703435E-3</c:v>
                </c:pt>
                <c:pt idx="60">
                  <c:v>3.4907714843757103E-3</c:v>
                </c:pt>
                <c:pt idx="61">
                  <c:v>3.4456176757835526E-3</c:v>
                </c:pt>
                <c:pt idx="62">
                  <c:v>3.5004638671876087E-3</c:v>
                </c:pt>
                <c:pt idx="63">
                  <c:v>3.5553100585961057E-3</c:v>
                </c:pt>
                <c:pt idx="64">
                  <c:v>3.6601562500027103E-3</c:v>
                </c:pt>
                <c:pt idx="65">
                  <c:v>3.7650024414070953E-3</c:v>
                </c:pt>
                <c:pt idx="66">
                  <c:v>3.8698486328136998E-3</c:v>
                </c:pt>
                <c:pt idx="67">
                  <c:v>4.0746948242209591E-3</c:v>
                </c:pt>
                <c:pt idx="68">
                  <c:v>4.1295410156250156E-3</c:v>
                </c:pt>
                <c:pt idx="69">
                  <c:v>3.8343872070334406E-3</c:v>
                </c:pt>
                <c:pt idx="70">
                  <c:v>4.089233398436587E-3</c:v>
                </c:pt>
                <c:pt idx="71">
                  <c:v>3.894079589843447E-3</c:v>
                </c:pt>
                <c:pt idx="72">
                  <c:v>4.0989257812529267E-3</c:v>
                </c:pt>
                <c:pt idx="73">
                  <c:v>4.7037719726561456E-3</c:v>
                </c:pt>
                <c:pt idx="74">
                  <c:v>4.1586181640629327E-3</c:v>
                </c:pt>
                <c:pt idx="75">
                  <c:v>4.3634643554701924E-3</c:v>
                </c:pt>
                <c:pt idx="76">
                  <c:v>4.5183105468749041E-3</c:v>
                </c:pt>
                <c:pt idx="77">
                  <c:v>4.4231567382824188E-3</c:v>
                </c:pt>
                <c:pt idx="78">
                  <c:v>4.5280029296890234E-3</c:v>
                </c:pt>
                <c:pt idx="79">
                  <c:v>4.7328491210940626E-3</c:v>
                </c:pt>
                <c:pt idx="80">
                  <c:v>4.6876953125007947E-3</c:v>
                </c:pt>
                <c:pt idx="81">
                  <c:v>4.7925415039085095E-3</c:v>
                </c:pt>
                <c:pt idx="82">
                  <c:v>4.7473876953163519E-3</c:v>
                </c:pt>
                <c:pt idx="83">
                  <c:v>4.6022338867157675E-3</c:v>
                </c:pt>
                <c:pt idx="84">
                  <c:v>4.8570800781233547E-3</c:v>
                </c:pt>
                <c:pt idx="85">
                  <c:v>4.9619262695310695E-3</c:v>
                </c:pt>
                <c:pt idx="86">
                  <c:v>4.9167724609389118E-3</c:v>
                </c:pt>
                <c:pt idx="87">
                  <c:v>5.0216186523466266E-3</c:v>
                </c:pt>
                <c:pt idx="88">
                  <c:v>5.176464843754669E-3</c:v>
                </c:pt>
                <c:pt idx="89">
                  <c:v>5.2313110351531744E-3</c:v>
                </c:pt>
                <c:pt idx="90">
                  <c:v>5.3761572265609292E-3</c:v>
                </c:pt>
                <c:pt idx="91">
                  <c:v>5.5160034179685402E-3</c:v>
                </c:pt>
                <c:pt idx="92">
                  <c:v>5.7258496093764988E-3</c:v>
                </c:pt>
                <c:pt idx="93">
                  <c:v>5.6956958007842173E-3</c:v>
                </c:pt>
                <c:pt idx="94">
                  <c:v>5.4855419921917559E-3</c:v>
                </c:pt>
                <c:pt idx="95">
                  <c:v>5.7103881835907089E-3</c:v>
                </c:pt>
                <c:pt idx="96">
                  <c:v>5.6052343749984912E-3</c:v>
                </c:pt>
                <c:pt idx="97">
                  <c:v>5.7200805664064935E-3</c:v>
                </c:pt>
                <c:pt idx="98">
                  <c:v>5.9099267578141546E-3</c:v>
                </c:pt>
                <c:pt idx="99">
                  <c:v>5.7497729492219513E-3</c:v>
                </c:pt>
                <c:pt idx="100">
                  <c:v>5.5596191406208188E-3</c:v>
                </c:pt>
                <c:pt idx="101">
                  <c:v>5.689465332028576E-3</c:v>
                </c:pt>
                <c:pt idx="102">
                  <c:v>5.5593115234363333E-3</c:v>
                </c:pt>
                <c:pt idx="103">
                  <c:v>5.6241577148441468E-3</c:v>
                </c:pt>
                <c:pt idx="104">
                  <c:v>5.9190039062520516E-3</c:v>
                </c:pt>
                <c:pt idx="105">
                  <c:v>5.8088500976599677E-3</c:v>
                </c:pt>
                <c:pt idx="106">
                  <c:v>5.908696289058657E-3</c:v>
                </c:pt>
                <c:pt idx="107">
                  <c:v>5.8285424804666031E-3</c:v>
                </c:pt>
                <c:pt idx="108">
                  <c:v>5.7733886718741578E-3</c:v>
                </c:pt>
                <c:pt idx="109">
                  <c:v>5.9432348632820764E-3</c:v>
                </c:pt>
                <c:pt idx="110">
                  <c:v>6.0580810546895236E-3</c:v>
                </c:pt>
                <c:pt idx="111">
                  <c:v>5.9979272460974897E-3</c:v>
                </c:pt>
                <c:pt idx="112">
                  <c:v>6.2427734374959085E-3</c:v>
                </c:pt>
                <c:pt idx="113">
                  <c:v>6.3976196289039508E-3</c:v>
                </c:pt>
                <c:pt idx="114">
                  <c:v>6.3524658203117932E-3</c:v>
                </c:pt>
                <c:pt idx="115">
                  <c:v>6.4623120117202051E-3</c:v>
                </c:pt>
                <c:pt idx="116">
                  <c:v>6.7121582031270943E-3</c:v>
                </c:pt>
                <c:pt idx="117">
                  <c:v>6.8170043945259273E-3</c:v>
                </c:pt>
                <c:pt idx="118">
                  <c:v>6.7718505859337697E-3</c:v>
                </c:pt>
                <c:pt idx="119">
                  <c:v>6.6266967773420662E-3</c:v>
                </c:pt>
                <c:pt idx="120">
                  <c:v>6.7815429687501086E-3</c:v>
                </c:pt>
                <c:pt idx="121">
                  <c:v>6.726389160156554E-3</c:v>
                </c:pt>
                <c:pt idx="122">
                  <c:v>6.8412353515645554E-3</c:v>
                </c:pt>
                <c:pt idx="123">
                  <c:v>7.0460815429651547E-3</c:v>
                </c:pt>
                <c:pt idx="124">
                  <c:v>7.000927734372997E-3</c:v>
                </c:pt>
                <c:pt idx="125">
                  <c:v>6.8557739257801842E-3</c:v>
                </c:pt>
                <c:pt idx="126">
                  <c:v>7.0106201171871163E-3</c:v>
                </c:pt>
                <c:pt idx="127">
                  <c:v>6.9154663085946311E-3</c:v>
                </c:pt>
                <c:pt idx="128">
                  <c:v>7.1703125000022192E-3</c:v>
                </c:pt>
                <c:pt idx="129">
                  <c:v>7.2751586914021607E-3</c:v>
                </c:pt>
                <c:pt idx="130">
                  <c:v>7.230004882810003E-3</c:v>
                </c:pt>
                <c:pt idx="131">
                  <c:v>7.3348510742166076E-3</c:v>
                </c:pt>
                <c:pt idx="132">
                  <c:v>7.3396972656247783E-3</c:v>
                </c:pt>
                <c:pt idx="133">
                  <c:v>7.1445434570338584E-3</c:v>
                </c:pt>
                <c:pt idx="134">
                  <c:v>7.3443896484404192E-3</c:v>
                </c:pt>
                <c:pt idx="135">
                  <c:v>7.4542358398388409E-3</c:v>
                </c:pt>
                <c:pt idx="136">
                  <c:v>7.4090820312466832E-3</c:v>
                </c:pt>
                <c:pt idx="137">
                  <c:v>7.5639282226558349E-3</c:v>
                </c:pt>
                <c:pt idx="138">
                  <c:v>7.7187744140627679E-3</c:v>
                </c:pt>
                <c:pt idx="139">
                  <c:v>7.6736206054706102E-3</c:v>
                </c:pt>
                <c:pt idx="140">
                  <c:v>7.9284667968693157E-3</c:v>
                </c:pt>
                <c:pt idx="141">
                  <c:v>8.0833129882762478E-3</c:v>
                </c:pt>
                <c:pt idx="142">
                  <c:v>8.1381591796869657E-3</c:v>
                </c:pt>
                <c:pt idx="143">
                  <c:v>8.1930053710932427E-3</c:v>
                </c:pt>
                <c:pt idx="144">
                  <c:v>7.8228515625022865E-3</c:v>
                </c:pt>
                <c:pt idx="145">
                  <c:v>8.1526977539070344E-3</c:v>
                </c:pt>
                <c:pt idx="146">
                  <c:v>8.1075439453082154E-3</c:v>
                </c:pt>
                <c:pt idx="147">
                  <c:v>8.2123901367170404E-3</c:v>
                </c:pt>
                <c:pt idx="148">
                  <c:v>8.4672363281246277E-3</c:v>
                </c:pt>
                <c:pt idx="149">
                  <c:v>8.2720825195314873E-3</c:v>
                </c:pt>
                <c:pt idx="150">
                  <c:v>8.2769287109396572E-3</c:v>
                </c:pt>
                <c:pt idx="151">
                  <c:v>8.3817749023484822E-3</c:v>
                </c:pt>
                <c:pt idx="152">
                  <c:v>8.3866210937433294E-3</c:v>
                </c:pt>
                <c:pt idx="153">
                  <c:v>8.6914672851534647E-3</c:v>
                </c:pt>
                <c:pt idx="154">
                  <c:v>8.7463134765597417E-3</c:v>
                </c:pt>
                <c:pt idx="155">
                  <c:v>8.7011596679698044E-3</c:v>
                </c:pt>
                <c:pt idx="156">
                  <c:v>8.7060058593779743E-3</c:v>
                </c:pt>
                <c:pt idx="157">
                  <c:v>8.7608520507753695E-3</c:v>
                </c:pt>
                <c:pt idx="158">
                  <c:v>9.0156982421829568E-3</c:v>
                </c:pt>
                <c:pt idx="159">
                  <c:v>8.8205444335898164E-3</c:v>
                </c:pt>
                <c:pt idx="160">
                  <c:v>8.9753906249967486E-3</c:v>
                </c:pt>
                <c:pt idx="161">
                  <c:v>8.9302368163979295E-3</c:v>
                </c:pt>
                <c:pt idx="162">
                  <c:v>9.0350830078156363E-3</c:v>
                </c:pt>
                <c:pt idx="163">
                  <c:v>9.1899291992136867E-3</c:v>
                </c:pt>
                <c:pt idx="164">
                  <c:v>9.1447753906281903E-3</c:v>
                </c:pt>
                <c:pt idx="165">
                  <c:v>9.3496215820287887E-3</c:v>
                </c:pt>
                <c:pt idx="166">
                  <c:v>9.4544677734287319E-3</c:v>
                </c:pt>
                <c:pt idx="167">
                  <c:v>9.3693139648420853E-3</c:v>
                </c:pt>
                <c:pt idx="168">
                  <c:v>9.7641601562425961E-3</c:v>
                </c:pt>
                <c:pt idx="169">
                  <c:v>9.4190063476595753E-3</c:v>
                </c:pt>
                <c:pt idx="170">
                  <c:v>9.6738525390582808E-3</c:v>
                </c:pt>
                <c:pt idx="171">
                  <c:v>9.5786987304746773E-3</c:v>
                </c:pt>
                <c:pt idx="172">
                  <c:v>9.6835449218746206E-3</c:v>
                </c:pt>
                <c:pt idx="173">
                  <c:v>9.938391113273326E-3</c:v>
                </c:pt>
                <c:pt idx="174">
                  <c:v>9.7932373046916155E-3</c:v>
                </c:pt>
                <c:pt idx="175">
                  <c:v>9.8980834960871178E-3</c:v>
                </c:pt>
                <c:pt idx="176">
                  <c:v>1.0152929687503587E-2</c:v>
                </c:pt>
                <c:pt idx="177">
                  <c:v>1.005777587890222E-2</c:v>
                </c:pt>
                <c:pt idx="178">
                  <c:v>1.0462622070304128E-2</c:v>
                </c:pt>
                <c:pt idx="179">
                  <c:v>1.0667468261718049E-2</c:v>
                </c:pt>
                <c:pt idx="180">
                  <c:v>1.0522314453114134E-2</c:v>
                </c:pt>
                <c:pt idx="181">
                  <c:v>1.0527160644535627E-2</c:v>
                </c:pt>
                <c:pt idx="182">
                  <c:v>1.0382006835936153E-2</c:v>
                </c:pt>
                <c:pt idx="183">
                  <c:v>1.0336853027332893E-2</c:v>
                </c:pt>
                <c:pt idx="184">
                  <c:v>1.0341699218745504E-2</c:v>
                </c:pt>
                <c:pt idx="185">
                  <c:v>1.079654541014996E-2</c:v>
                </c:pt>
                <c:pt idx="186">
                  <c:v>1.0601391601561261E-2</c:v>
                </c:pt>
                <c:pt idx="187">
                  <c:v>1.0856237792964407E-2</c:v>
                </c:pt>
                <c:pt idx="188">
                  <c:v>1.1511083984379056E-2</c:v>
                </c:pt>
                <c:pt idx="189">
                  <c:v>1.0965930175776961E-2</c:v>
                </c:pt>
                <c:pt idx="190">
                  <c:v>1.1020776367178797E-2</c:v>
                </c:pt>
                <c:pt idx="191">
                  <c:v>1.1325622558597814E-2</c:v>
                </c:pt>
                <c:pt idx="192">
                  <c:v>1.118046874999834E-2</c:v>
                </c:pt>
                <c:pt idx="193">
                  <c:v>1.1435314941410368E-2</c:v>
                </c:pt>
                <c:pt idx="194">
                  <c:v>1.1290161132810894E-2</c:v>
                </c:pt>
                <c:pt idx="195">
                  <c:v>1.1495007324207052E-2</c:v>
                </c:pt>
                <c:pt idx="196">
                  <c:v>1.1499853515628544E-2</c:v>
                </c:pt>
                <c:pt idx="197">
                  <c:v>1.1504699707023391E-2</c:v>
                </c:pt>
                <c:pt idx="198">
                  <c:v>1.1859545898440516E-2</c:v>
                </c:pt>
                <c:pt idx="199">
                  <c:v>1.1564392089837838E-2</c:v>
                </c:pt>
                <c:pt idx="200">
                  <c:v>1.1473918151851947E-2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47264"/>
        <c:axId val="43145088"/>
      </c:scatterChart>
      <c:valAx>
        <c:axId val="43147264"/>
        <c:scaling>
          <c:orientation val="minMax"/>
          <c:max val="65536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Code (Decimal)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145088"/>
        <c:crosses val="autoZero"/>
        <c:crossBetween val="midCat"/>
        <c:majorUnit val="8192"/>
      </c:valAx>
      <c:valAx>
        <c:axId val="43145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 Error (%FSR)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147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448231</xdr:colOff>
      <xdr:row>87</xdr:row>
      <xdr:rowOff>11205</xdr:rowOff>
    </xdr:from>
    <xdr:to>
      <xdr:col>15</xdr:col>
      <xdr:colOff>1109382</xdr:colOff>
      <xdr:row>115</xdr:row>
      <xdr:rowOff>145676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448233</xdr:colOff>
      <xdr:row>116</xdr:row>
      <xdr:rowOff>101972</xdr:rowOff>
    </xdr:from>
    <xdr:to>
      <xdr:col>15</xdr:col>
      <xdr:colOff>1120588</xdr:colOff>
      <xdr:row>145</xdr:row>
      <xdr:rowOff>44823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10"/>
  <sheetViews>
    <sheetView tabSelected="1" topLeftCell="J4" zoomScale="85" zoomScaleNormal="85" workbookViewId="0">
      <selection activeCell="P38" sqref="P38"/>
    </sheetView>
  </sheetViews>
  <sheetFormatPr defaultRowHeight="15" x14ac:dyDescent="0.25"/>
  <cols>
    <col min="4" max="4" width="9.5703125" bestFit="1" customWidth="1"/>
    <col min="5" max="5" width="9.5703125" customWidth="1"/>
    <col min="11" max="12" width="15" bestFit="1" customWidth="1"/>
    <col min="13" max="13" width="14.5703125" bestFit="1" customWidth="1"/>
    <col min="14" max="14" width="14.5703125" customWidth="1"/>
    <col min="15" max="15" width="21.85546875" bestFit="1" customWidth="1"/>
    <col min="16" max="16" width="18.28515625" bestFit="1" customWidth="1"/>
    <col min="17" max="17" width="17" bestFit="1" customWidth="1"/>
    <col min="18" max="18" width="9.140625" customWidth="1"/>
    <col min="21" max="21" width="11.42578125" bestFit="1" customWidth="1"/>
    <col min="24" max="24" width="18.42578125" customWidth="1"/>
  </cols>
  <sheetData>
    <row r="2" spans="1:24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5" spans="1:24" x14ac:dyDescent="0.25">
      <c r="B5" s="34" t="s">
        <v>14</v>
      </c>
      <c r="C5" s="34"/>
      <c r="D5" s="34"/>
      <c r="E5" s="34"/>
      <c r="F5" s="34"/>
      <c r="G5" s="34"/>
      <c r="H5" s="34"/>
      <c r="I5" s="34"/>
      <c r="J5" s="34"/>
      <c r="U5" t="s">
        <v>4</v>
      </c>
      <c r="V5" s="11" t="s">
        <v>5</v>
      </c>
    </row>
    <row r="6" spans="1:24" x14ac:dyDescent="0.25">
      <c r="B6" s="1"/>
      <c r="C6" s="1"/>
      <c r="D6" s="1"/>
      <c r="E6" s="1"/>
      <c r="F6" s="1" t="s">
        <v>9</v>
      </c>
      <c r="G6" s="1" t="s">
        <v>9</v>
      </c>
      <c r="H6" s="1" t="s">
        <v>10</v>
      </c>
      <c r="I6" s="1" t="s">
        <v>9</v>
      </c>
      <c r="J6" s="1" t="s">
        <v>9</v>
      </c>
      <c r="U6">
        <v>10.001329999999999</v>
      </c>
      <c r="V6" s="11" t="s">
        <v>6</v>
      </c>
    </row>
    <row r="7" spans="1:24" x14ac:dyDescent="0.25">
      <c r="B7" s="1"/>
      <c r="C7" s="1"/>
      <c r="D7" s="1"/>
      <c r="E7" s="1"/>
      <c r="F7" s="1">
        <v>0</v>
      </c>
      <c r="G7" s="1">
        <v>485</v>
      </c>
      <c r="H7" s="1">
        <v>32768</v>
      </c>
      <c r="I7" s="1">
        <v>64714</v>
      </c>
      <c r="J7" s="1">
        <v>65535</v>
      </c>
    </row>
    <row r="8" spans="1:24" x14ac:dyDescent="0.25">
      <c r="B8" s="1" t="s">
        <v>4</v>
      </c>
      <c r="C8" s="2" t="s">
        <v>5</v>
      </c>
      <c r="D8" s="31" t="s">
        <v>3</v>
      </c>
      <c r="E8" s="4" t="s">
        <v>12</v>
      </c>
      <c r="F8" s="1" t="s">
        <v>7</v>
      </c>
      <c r="G8" s="1" t="s">
        <v>2</v>
      </c>
      <c r="H8" s="1" t="s">
        <v>8</v>
      </c>
      <c r="I8" s="1" t="s">
        <v>1</v>
      </c>
      <c r="J8" s="1" t="s">
        <v>0</v>
      </c>
      <c r="L8" s="29" t="s">
        <v>248</v>
      </c>
      <c r="M8" s="19" t="s">
        <v>246</v>
      </c>
      <c r="N8" s="19" t="s">
        <v>259</v>
      </c>
      <c r="O8" s="29" t="s">
        <v>247</v>
      </c>
      <c r="P8" s="19" t="s">
        <v>250</v>
      </c>
      <c r="Q8" s="29" t="s">
        <v>251</v>
      </c>
      <c r="S8" s="38" t="s">
        <v>233</v>
      </c>
      <c r="T8" s="38"/>
      <c r="U8" s="38"/>
      <c r="V8" s="38"/>
      <c r="W8" s="38"/>
      <c r="X8" s="38"/>
    </row>
    <row r="9" spans="1:24" x14ac:dyDescent="0.25">
      <c r="B9" s="3">
        <v>10.001250000000001</v>
      </c>
      <c r="C9" s="1" t="s">
        <v>6</v>
      </c>
      <c r="D9" s="31">
        <v>1</v>
      </c>
      <c r="E9" s="1">
        <f t="shared" ref="E9:E18" si="0">B9*2/2^16</f>
        <v>3.0521392822265627E-4</v>
      </c>
      <c r="F9" s="1">
        <v>-10.00145</v>
      </c>
      <c r="G9" s="1">
        <v>-9.8534100000000002</v>
      </c>
      <c r="H9" s="1">
        <v>1.1878</v>
      </c>
      <c r="I9" s="1">
        <v>9.7527799999999996</v>
      </c>
      <c r="J9" s="1">
        <v>10.00338</v>
      </c>
      <c r="L9" s="30">
        <f>(I9-G9)/($I$7-$G$7)</f>
        <v>3.0525448006352265E-4</v>
      </c>
      <c r="M9" s="30">
        <f>L9*($H$7-$G$7)+G9</f>
        <v>1.1203798907022389E-3</v>
      </c>
      <c r="N9" s="30">
        <f>ABS(M9)</f>
        <v>1.1203798907022389E-3</v>
      </c>
      <c r="O9" s="30">
        <f>ABS((I9-G9)-(I24-G24))*100/(J24-F24)</f>
        <v>1.3021591954615205E-2</v>
      </c>
      <c r="P9" s="30">
        <f>M9/20*100</f>
        <v>5.6018994535111943E-3</v>
      </c>
      <c r="Q9" s="30">
        <f t="shared" ref="Q9:Q18" si="1">O9/20*100</f>
        <v>6.5107959773076027E-2</v>
      </c>
      <c r="S9" s="39" t="s">
        <v>17</v>
      </c>
      <c r="T9" s="40"/>
      <c r="U9" s="41" t="s">
        <v>18</v>
      </c>
      <c r="V9" s="41" t="s">
        <v>13</v>
      </c>
      <c r="W9" s="41" t="s">
        <v>235</v>
      </c>
      <c r="X9" s="42" t="s">
        <v>260</v>
      </c>
    </row>
    <row r="10" spans="1:24" x14ac:dyDescent="0.25">
      <c r="B10" s="3">
        <v>10.00127</v>
      </c>
      <c r="C10" s="1" t="s">
        <v>6</v>
      </c>
      <c r="D10" s="31">
        <v>2</v>
      </c>
      <c r="E10" s="1">
        <f t="shared" si="0"/>
        <v>3.0521453857421875E-4</v>
      </c>
      <c r="F10" s="1">
        <v>-10.0016</v>
      </c>
      <c r="G10" s="1">
        <v>-9.8535599999999999</v>
      </c>
      <c r="H10" s="1">
        <v>-1.2330000000000001</v>
      </c>
      <c r="I10" s="1">
        <v>9.7481000000000009</v>
      </c>
      <c r="J10" s="1">
        <v>9.9986700000000006</v>
      </c>
      <c r="L10" s="30">
        <f>(I10-G10)/($I$7-$G$7)</f>
        <v>3.0518395117470307E-4</v>
      </c>
      <c r="M10" s="30">
        <f>L10*($H$7-$G$7)+G10</f>
        <v>-1.3065042270614668E-3</v>
      </c>
      <c r="N10" s="30">
        <f>ABS(M10)</f>
        <v>1.3065042270614668E-3</v>
      </c>
      <c r="O10" s="30">
        <f>ABS((I10-G10)-(I25-G25))*100/(J25-F25)</f>
        <v>9.8218929262893825E-3</v>
      </c>
      <c r="P10" s="30">
        <f>M10/20*100</f>
        <v>-6.5325211353073334E-3</v>
      </c>
      <c r="Q10" s="30">
        <f t="shared" si="1"/>
        <v>4.9109464631446914E-2</v>
      </c>
      <c r="S10" s="10">
        <v>0</v>
      </c>
      <c r="T10" s="25" t="s">
        <v>162</v>
      </c>
      <c r="U10" s="26">
        <v>-10.001440000000001</v>
      </c>
      <c r="V10" s="26">
        <f>'Error Measurements'!$U$6/2^15*S10-'Error Measurements'!$U$6</f>
        <v>-10.001329999999999</v>
      </c>
      <c r="W10" s="27">
        <f>(V10-U10)/'Error Measurements'!$P$33</f>
        <v>0.36040006679493286</v>
      </c>
      <c r="X10" s="19">
        <f>(ABS(U10-V10)/20)*100</f>
        <v>5.5000000000582361E-4</v>
      </c>
    </row>
    <row r="11" spans="1:24" x14ac:dyDescent="0.25">
      <c r="B11" s="3">
        <v>10.001250000000001</v>
      </c>
      <c r="C11" s="1" t="s">
        <v>6</v>
      </c>
      <c r="D11" s="31">
        <v>3</v>
      </c>
      <c r="E11" s="1">
        <f t="shared" si="0"/>
        <v>3.0521392822265627E-4</v>
      </c>
      <c r="F11" s="34" t="s">
        <v>11</v>
      </c>
      <c r="G11" s="34"/>
      <c r="H11" s="34"/>
      <c r="I11" s="34"/>
      <c r="J11" s="34"/>
      <c r="L11" s="30"/>
      <c r="M11" s="30"/>
      <c r="N11" s="30"/>
      <c r="O11" s="30"/>
      <c r="P11" s="30"/>
      <c r="Q11" s="30"/>
      <c r="S11" s="10">
        <v>328</v>
      </c>
      <c r="T11" s="25" t="s">
        <v>163</v>
      </c>
      <c r="U11" s="26">
        <v>-9.9013000000000009</v>
      </c>
      <c r="V11" s="26">
        <f>'Error Measurements'!$U$6/2^15*S11-'Error Measurements'!$U$6</f>
        <v>-9.9012190307617178</v>
      </c>
      <c r="W11" s="27">
        <f>(V11-U11)/'Error Measurements'!$P$33</f>
        <v>0.26528471713850654</v>
      </c>
      <c r="X11" s="19">
        <f t="shared" ref="X11:X74" si="2">(ABS(U11-V11)/20)*100</f>
        <v>4.0484619141523126E-4</v>
      </c>
    </row>
    <row r="12" spans="1:24" x14ac:dyDescent="0.25">
      <c r="B12" s="3">
        <v>10.00126</v>
      </c>
      <c r="C12" s="1" t="s">
        <v>6</v>
      </c>
      <c r="D12" s="31">
        <v>4</v>
      </c>
      <c r="E12" s="1">
        <f t="shared" si="0"/>
        <v>3.0521423339843751E-4</v>
      </c>
      <c r="F12" s="3">
        <v>-10.00201</v>
      </c>
      <c r="G12" s="3">
        <v>-9.85398</v>
      </c>
      <c r="H12" s="3">
        <v>-1.38</v>
      </c>
      <c r="I12" s="3">
        <v>9.7485400000000002</v>
      </c>
      <c r="J12" s="3">
        <v>9.9991800000000008</v>
      </c>
      <c r="L12" s="30">
        <f t="shared" ref="L12:L18" si="3">(I12-G12)/($I$7-$G$7)</f>
        <v>3.0519734076507496E-4</v>
      </c>
      <c r="M12" s="30">
        <f t="shared" ref="M12:M18" si="4">L12*($H$7-$G$7)+G12</f>
        <v>-1.2942480810860246E-3</v>
      </c>
      <c r="N12" s="30">
        <f t="shared" ref="N12:N18" si="5">ABS(M12)</f>
        <v>1.2942480810860246E-3</v>
      </c>
      <c r="O12" s="30">
        <f t="shared" ref="O12:O18" si="6">ABS((I12-G12)-(I27-G27))*100/(J27-F27)</f>
        <v>5.4243840487888046E-3</v>
      </c>
      <c r="P12" s="30">
        <f t="shared" ref="P12:P19" si="7">M12/20*100</f>
        <v>-6.4712404054301231E-3</v>
      </c>
      <c r="Q12" s="30">
        <f t="shared" si="1"/>
        <v>2.7121920243944022E-2</v>
      </c>
      <c r="S12" s="10">
        <v>656</v>
      </c>
      <c r="T12" s="25" t="s">
        <v>164</v>
      </c>
      <c r="U12" s="26">
        <v>-9.8011999999999997</v>
      </c>
      <c r="V12" s="26">
        <f>'Error Measurements'!$U$6/2^15*S12-'Error Measurements'!$U$6</f>
        <v>-9.8011080615234363</v>
      </c>
      <c r="W12" s="27">
        <f>(V12-U12)/'Error Measurements'!$P$33</f>
        <v>0.3012239372193431</v>
      </c>
      <c r="X12" s="19">
        <f t="shared" si="2"/>
        <v>4.5969238281706731E-4</v>
      </c>
    </row>
    <row r="13" spans="1:24" x14ac:dyDescent="0.25">
      <c r="B13" s="3">
        <v>10.00126</v>
      </c>
      <c r="C13" s="1" t="s">
        <v>6</v>
      </c>
      <c r="D13" s="31">
        <v>5</v>
      </c>
      <c r="E13" s="1">
        <f t="shared" si="0"/>
        <v>3.0521423339843751E-4</v>
      </c>
      <c r="F13" s="3">
        <v>-10.00141</v>
      </c>
      <c r="G13" s="3">
        <v>-9.8533799999999996</v>
      </c>
      <c r="H13" s="3">
        <v>1.1234999999999999</v>
      </c>
      <c r="I13" s="3">
        <v>9.7480799999999999</v>
      </c>
      <c r="J13" s="3">
        <v>9.9986800000000002</v>
      </c>
      <c r="L13" s="30">
        <f t="shared" si="3"/>
        <v>3.0518083731647695E-4</v>
      </c>
      <c r="M13" s="30">
        <f t="shared" si="4"/>
        <v>-1.2270289121740774E-3</v>
      </c>
      <c r="N13" s="30">
        <f t="shared" si="5"/>
        <v>1.2270289121740774E-3</v>
      </c>
      <c r="O13" s="30">
        <f t="shared" si="6"/>
        <v>1.0723797195543118E-2</v>
      </c>
      <c r="P13" s="30">
        <f t="shared" si="7"/>
        <v>-6.135144560870387E-3</v>
      </c>
      <c r="Q13" s="30">
        <f t="shared" si="1"/>
        <v>5.361898597771559E-2</v>
      </c>
      <c r="S13" s="10">
        <v>984</v>
      </c>
      <c r="T13" s="25" t="s">
        <v>19</v>
      </c>
      <c r="U13" s="26">
        <v>-9.7010900000000007</v>
      </c>
      <c r="V13" s="26">
        <f>'Error Measurements'!$U$6/2^15*S13-'Error Measurements'!$U$6</f>
        <v>-9.7009970922851565</v>
      </c>
      <c r="W13" s="27">
        <f>(V13-U13)/'Error Measurements'!$P$33</f>
        <v>0.30439951486586397</v>
      </c>
      <c r="X13" s="19">
        <f t="shared" si="2"/>
        <v>4.6453857422079631E-4</v>
      </c>
    </row>
    <row r="14" spans="1:24" x14ac:dyDescent="0.25">
      <c r="B14" s="3">
        <v>10.00126</v>
      </c>
      <c r="C14" s="1" t="s">
        <v>6</v>
      </c>
      <c r="D14" s="31">
        <v>6</v>
      </c>
      <c r="E14" s="1">
        <f t="shared" si="0"/>
        <v>3.0521423339843751E-4</v>
      </c>
      <c r="F14" s="3">
        <v>-9.9996500000000008</v>
      </c>
      <c r="G14" s="3">
        <v>-9.8515800000000002</v>
      </c>
      <c r="H14" s="3">
        <v>1.62791</v>
      </c>
      <c r="I14" s="3">
        <v>9.7517600000000009</v>
      </c>
      <c r="J14" s="3">
        <v>10.00239</v>
      </c>
      <c r="L14" s="30">
        <f t="shared" si="3"/>
        <v>3.0521010758380177E-4</v>
      </c>
      <c r="M14" s="30">
        <f t="shared" si="4"/>
        <v>1.5179031278726995E-3</v>
      </c>
      <c r="N14" s="30">
        <f t="shared" si="5"/>
        <v>1.5179031278726995E-3</v>
      </c>
      <c r="O14" s="30">
        <f t="shared" si="6"/>
        <v>1.3248380295750304E-3</v>
      </c>
      <c r="P14" s="30">
        <f t="shared" si="7"/>
        <v>7.5895156393634968E-3</v>
      </c>
      <c r="Q14" s="30">
        <f t="shared" si="1"/>
        <v>6.6241901478751516E-3</v>
      </c>
      <c r="S14" s="10">
        <v>1312</v>
      </c>
      <c r="T14" s="25" t="s">
        <v>165</v>
      </c>
      <c r="U14" s="26">
        <v>-9.6010100000000005</v>
      </c>
      <c r="V14" s="26">
        <f>'Error Measurements'!$U$6/2^15*S14-'Error Measurements'!$U$6</f>
        <v>-9.6008861230468749</v>
      </c>
      <c r="W14" s="27">
        <f>(V14-U14)/'Error Measurements'!$P$33</f>
        <v>0.40586601982115195</v>
      </c>
      <c r="X14" s="19">
        <f t="shared" si="2"/>
        <v>6.1938476562772848E-4</v>
      </c>
    </row>
    <row r="15" spans="1:24" x14ac:dyDescent="0.25">
      <c r="B15" s="3">
        <v>10.001250000000001</v>
      </c>
      <c r="C15" s="1" t="s">
        <v>6</v>
      </c>
      <c r="D15" s="31">
        <v>7</v>
      </c>
      <c r="E15" s="1">
        <f t="shared" si="0"/>
        <v>3.0521392822265627E-4</v>
      </c>
      <c r="F15" s="3">
        <v>-10.00352</v>
      </c>
      <c r="G15" s="3">
        <v>-9.8554999999999993</v>
      </c>
      <c r="H15" s="3">
        <v>-2.9617</v>
      </c>
      <c r="I15" s="3">
        <v>9.7463999999999995</v>
      </c>
      <c r="J15" s="3">
        <v>9.9970300000000005</v>
      </c>
      <c r="L15" s="30">
        <f t="shared" si="3"/>
        <v>3.0518768780457426E-4</v>
      </c>
      <c r="M15" s="30">
        <f t="shared" si="4"/>
        <v>-3.1258746049278585E-3</v>
      </c>
      <c r="N15" s="30">
        <f t="shared" si="5"/>
        <v>3.1258746049278585E-3</v>
      </c>
      <c r="O15" s="30">
        <f t="shared" si="6"/>
        <v>8.4260543955980132E-3</v>
      </c>
      <c r="P15" s="30">
        <f t="shared" si="7"/>
        <v>-1.5629373024639293E-2</v>
      </c>
      <c r="Q15" s="30">
        <f t="shared" si="1"/>
        <v>4.2130271977990061E-2</v>
      </c>
      <c r="S15" s="10">
        <v>1640</v>
      </c>
      <c r="T15" s="25" t="s">
        <v>166</v>
      </c>
      <c r="U15" s="26">
        <v>-9.5008800000000004</v>
      </c>
      <c r="V15" s="26">
        <f>'Error Measurements'!$U$6/2^15*S15-'Error Measurements'!$U$6</f>
        <v>-9.5007751538085934</v>
      </c>
      <c r="W15" s="27">
        <f>(V15-U15)/'Error Measurements'!$P$33</f>
        <v>0.34351431259904136</v>
      </c>
      <c r="X15" s="19">
        <f t="shared" si="2"/>
        <v>5.2423095703524325E-4</v>
      </c>
    </row>
    <row r="16" spans="1:24" x14ac:dyDescent="0.25">
      <c r="B16" s="3">
        <v>10.00127</v>
      </c>
      <c r="C16" s="1" t="s">
        <v>6</v>
      </c>
      <c r="D16" s="31">
        <v>8</v>
      </c>
      <c r="E16" s="1">
        <f t="shared" si="0"/>
        <v>3.0521453857421875E-4</v>
      </c>
      <c r="F16" s="3">
        <v>-10.00107</v>
      </c>
      <c r="G16" s="3">
        <v>-9.8530499999999996</v>
      </c>
      <c r="H16" s="3">
        <v>1.0844</v>
      </c>
      <c r="I16" s="3">
        <v>9.7477999999999998</v>
      </c>
      <c r="J16" s="3">
        <v>9.9984500000000001</v>
      </c>
      <c r="L16" s="30">
        <f t="shared" si="3"/>
        <v>3.0517134004888762E-4</v>
      </c>
      <c r="M16" s="30">
        <f t="shared" si="4"/>
        <v>-1.2036292017612027E-3</v>
      </c>
      <c r="N16" s="30">
        <f t="shared" si="5"/>
        <v>1.2036292017612027E-3</v>
      </c>
      <c r="O16" s="30">
        <f t="shared" si="6"/>
        <v>1.3871440432801285E-2</v>
      </c>
      <c r="P16" s="30">
        <f t="shared" si="7"/>
        <v>-6.0181460088060135E-3</v>
      </c>
      <c r="Q16" s="30">
        <f t="shared" si="1"/>
        <v>6.9357202164006426E-2</v>
      </c>
      <c r="S16" s="10">
        <v>1968</v>
      </c>
      <c r="T16" s="25" t="s">
        <v>20</v>
      </c>
      <c r="U16" s="26">
        <v>-9.4008299999999991</v>
      </c>
      <c r="V16" s="26">
        <f>'Error Measurements'!$U$6/2^15*S16-'Error Measurements'!$U$6</f>
        <v>-9.4006641845703118</v>
      </c>
      <c r="W16" s="27">
        <f>(V16-U16)/'Error Measurements'!$P$33</f>
        <v>0.54327174485727647</v>
      </c>
      <c r="X16" s="19">
        <f t="shared" si="2"/>
        <v>8.2907714843649671E-4</v>
      </c>
    </row>
    <row r="17" spans="2:24" x14ac:dyDescent="0.25">
      <c r="B17" s="3">
        <v>10.00127</v>
      </c>
      <c r="C17" s="1" t="s">
        <v>6</v>
      </c>
      <c r="D17" s="31">
        <v>9</v>
      </c>
      <c r="E17" s="1">
        <f t="shared" si="0"/>
        <v>3.0521453857421875E-4</v>
      </c>
      <c r="F17" s="3">
        <v>-10.001569999999999</v>
      </c>
      <c r="G17" s="3">
        <v>-9.8535599999999999</v>
      </c>
      <c r="H17" s="3">
        <v>-0.96709999999999996</v>
      </c>
      <c r="I17" s="3">
        <v>9.7485999999999997</v>
      </c>
      <c r="J17" s="3">
        <v>9.9992000000000001</v>
      </c>
      <c r="L17" s="30">
        <f t="shared" si="3"/>
        <v>3.0519173582026806E-4</v>
      </c>
      <c r="M17" s="30">
        <f t="shared" si="4"/>
        <v>-1.0551925142863183E-3</v>
      </c>
      <c r="N17" s="30">
        <f t="shared" si="5"/>
        <v>1.0551925142863183E-3</v>
      </c>
      <c r="O17" s="30">
        <f t="shared" si="6"/>
        <v>7.3221722432849721E-3</v>
      </c>
      <c r="P17" s="30">
        <f t="shared" si="7"/>
        <v>-5.2759625714315916E-3</v>
      </c>
      <c r="Q17" s="30">
        <f t="shared" si="1"/>
        <v>3.6610861216424866E-2</v>
      </c>
      <c r="S17" s="10">
        <v>2296</v>
      </c>
      <c r="T17" s="25" t="s">
        <v>21</v>
      </c>
      <c r="U17" s="26">
        <v>-9.3006399999999996</v>
      </c>
      <c r="V17" s="26">
        <f>'Error Measurements'!$U$6/2^15*S17-'Error Measurements'!$U$6</f>
        <v>-9.3005532153320303</v>
      </c>
      <c r="W17" s="27">
        <f>(V17-U17)/'Error Measurements'!$P$33</f>
        <v>0.28433818302345165</v>
      </c>
      <c r="X17" s="19">
        <f t="shared" si="2"/>
        <v>4.3392333984648706E-4</v>
      </c>
    </row>
    <row r="18" spans="2:24" x14ac:dyDescent="0.25">
      <c r="B18" s="3">
        <v>10.001250000000001</v>
      </c>
      <c r="C18" s="1" t="s">
        <v>6</v>
      </c>
      <c r="D18" s="31">
        <v>10</v>
      </c>
      <c r="E18" s="1">
        <f t="shared" si="0"/>
        <v>3.0521392822265627E-4</v>
      </c>
      <c r="F18" s="3">
        <v>-9.9994999999999994</v>
      </c>
      <c r="G18" s="3">
        <v>-9.8514700000000008</v>
      </c>
      <c r="H18" s="3">
        <v>0.55910000000000004</v>
      </c>
      <c r="I18" s="3">
        <v>9.7496500000000008</v>
      </c>
      <c r="J18" s="3">
        <v>10.00023</v>
      </c>
      <c r="L18" s="30">
        <f t="shared" si="3"/>
        <v>3.0517554375749273E-4</v>
      </c>
      <c r="M18" s="30">
        <f t="shared" si="4"/>
        <v>5.1207912313699921E-4</v>
      </c>
      <c r="N18" s="30">
        <f t="shared" si="5"/>
        <v>5.1207912313699921E-4</v>
      </c>
      <c r="O18" s="30">
        <f t="shared" si="6"/>
        <v>1.2325626459269913E-2</v>
      </c>
      <c r="P18" s="30">
        <f t="shared" si="7"/>
        <v>2.5603956156849961E-3</v>
      </c>
      <c r="Q18" s="30">
        <f t="shared" si="1"/>
        <v>6.1628132296349565E-2</v>
      </c>
      <c r="S18" s="10">
        <v>2624</v>
      </c>
      <c r="T18" s="25" t="s">
        <v>22</v>
      </c>
      <c r="U18" s="26">
        <v>-9.2005099999999995</v>
      </c>
      <c r="V18" s="26">
        <f>'Error Measurements'!$U$6/2^15*S18-'Error Measurements'!$U$6</f>
        <v>-9.2004422460937487</v>
      </c>
      <c r="W18" s="27">
        <f>(V18-U18)/'Error Measurements'!$P$33</f>
        <v>0.22198647580134104</v>
      </c>
      <c r="X18" s="19">
        <f t="shared" si="2"/>
        <v>3.3876953125400178E-4</v>
      </c>
    </row>
    <row r="19" spans="2:24" x14ac:dyDescent="0.25">
      <c r="L19" s="19" t="s">
        <v>249</v>
      </c>
      <c r="M19" s="30">
        <f>AVERAGE(M9:M18)</f>
        <v>-6.7356837773166782E-4</v>
      </c>
      <c r="N19" s="30">
        <f>AVERAGE(N9:N18)</f>
        <v>1.373648853667654E-3</v>
      </c>
      <c r="O19" s="30">
        <f>AVERAGE(O9:O18)</f>
        <v>9.1401997428628579E-3</v>
      </c>
      <c r="P19" s="30">
        <f t="shared" si="7"/>
        <v>-3.3678418886583391E-3</v>
      </c>
      <c r="Q19" s="30">
        <f>AVERAGE(Q9:Q18)</f>
        <v>4.5700998714314295E-2</v>
      </c>
      <c r="S19" s="10">
        <v>2952</v>
      </c>
      <c r="T19" s="25" t="s">
        <v>23</v>
      </c>
      <c r="U19" s="26">
        <v>-9.1004299999999994</v>
      </c>
      <c r="V19" s="26">
        <f>'Error Measurements'!$U$6/2^15*S19-'Error Measurements'!$U$6</f>
        <v>-9.1003312768554689</v>
      </c>
      <c r="W19" s="27">
        <f>(V19-U19)/'Error Measurements'!$P$33</f>
        <v>0.32345298075080903</v>
      </c>
      <c r="X19" s="19">
        <f t="shared" si="2"/>
        <v>4.9361572265205211E-4</v>
      </c>
    </row>
    <row r="20" spans="2:24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S20" s="10">
        <v>3280</v>
      </c>
      <c r="T20" s="25" t="s">
        <v>24</v>
      </c>
      <c r="U20" s="26">
        <v>-9.0003499999999992</v>
      </c>
      <c r="V20" s="26">
        <f>'Error Measurements'!$U$6/2^15*S20-'Error Measurements'!$U$6</f>
        <v>-9.0002203076171874</v>
      </c>
      <c r="W20" s="27">
        <f>(V20-U20)/'Error Measurements'!$P$33</f>
        <v>0.424919485706097</v>
      </c>
      <c r="X20" s="19">
        <f t="shared" si="2"/>
        <v>6.4846191405898423E-4</v>
      </c>
    </row>
    <row r="21" spans="2:24" x14ac:dyDescent="0.25">
      <c r="D21" s="34" t="s">
        <v>13</v>
      </c>
      <c r="E21" s="34"/>
      <c r="F21" s="34"/>
      <c r="G21" s="34"/>
      <c r="H21" s="34"/>
      <c r="I21" s="34"/>
      <c r="J21" s="34"/>
      <c r="K21" s="5"/>
      <c r="L21" s="6"/>
      <c r="S21" s="10">
        <v>3608</v>
      </c>
      <c r="T21" s="25" t="s">
        <v>167</v>
      </c>
      <c r="U21" s="26">
        <v>-8.9002499999999998</v>
      </c>
      <c r="V21" s="26">
        <f>'Error Measurements'!$U$6/2^15*S21-'Error Measurements'!$U$6</f>
        <v>-8.9001093383789058</v>
      </c>
      <c r="W21" s="27">
        <f>(V21-U21)/'Error Measurements'!$P$33</f>
        <v>0.46085870579275356</v>
      </c>
      <c r="X21" s="19">
        <f t="shared" si="2"/>
        <v>7.0330810546970213E-4</v>
      </c>
    </row>
    <row r="22" spans="2:24" x14ac:dyDescent="0.25">
      <c r="D22" s="38"/>
      <c r="E22" s="38"/>
      <c r="F22" s="1">
        <v>0</v>
      </c>
      <c r="G22" s="1">
        <v>485</v>
      </c>
      <c r="H22" s="1">
        <v>32768</v>
      </c>
      <c r="I22" s="1">
        <v>64714</v>
      </c>
      <c r="J22" s="1">
        <v>65535</v>
      </c>
      <c r="K22" s="5"/>
      <c r="S22" s="10">
        <v>3936</v>
      </c>
      <c r="T22" s="25" t="s">
        <v>25</v>
      </c>
      <c r="U22" s="26">
        <v>-8.8001699999999996</v>
      </c>
      <c r="V22" s="26">
        <f>'Error Measurements'!$U$6/2^15*S22-'Error Measurements'!$U$6</f>
        <v>-8.7999983691406243</v>
      </c>
      <c r="W22" s="27">
        <f>(V22-U22)/'Error Measurements'!$P$33</f>
        <v>0.56232521074804154</v>
      </c>
      <c r="X22" s="19">
        <f t="shared" si="2"/>
        <v>8.5815429687663425E-4</v>
      </c>
    </row>
    <row r="23" spans="2:24" x14ac:dyDescent="0.25">
      <c r="D23" s="1" t="s">
        <v>3</v>
      </c>
      <c r="E23" s="9" t="s">
        <v>12</v>
      </c>
      <c r="F23" s="4" t="s">
        <v>7</v>
      </c>
      <c r="G23" s="4" t="s">
        <v>2</v>
      </c>
      <c r="H23" s="4" t="s">
        <v>8</v>
      </c>
      <c r="I23" s="4" t="s">
        <v>1</v>
      </c>
      <c r="J23" s="4" t="s">
        <v>0</v>
      </c>
      <c r="K23" s="5"/>
      <c r="S23" s="10">
        <v>4264</v>
      </c>
      <c r="T23" s="25" t="s">
        <v>26</v>
      </c>
      <c r="U23" s="26">
        <v>-8.7001200000000001</v>
      </c>
      <c r="V23" s="26">
        <f>'Error Measurements'!$U$6/2^15*S23-'Error Measurements'!$U$6</f>
        <v>-8.6998873999023427</v>
      </c>
      <c r="W23" s="27">
        <f>(V23-U23)/'Error Measurements'!$P$33</f>
        <v>0.76208264301209672</v>
      </c>
      <c r="X23" s="19">
        <f t="shared" si="2"/>
        <v>1.1630004882867695E-3</v>
      </c>
    </row>
    <row r="24" spans="2:24" x14ac:dyDescent="0.25">
      <c r="D24" s="1">
        <v>1</v>
      </c>
      <c r="E24" s="1">
        <f>E9</f>
        <v>3.0521392822265627E-4</v>
      </c>
      <c r="F24" s="3">
        <f>B9*($F$22/2^15-1)</f>
        <v>-10.001250000000001</v>
      </c>
      <c r="G24" s="1">
        <f>B9*($G$22/2^15-1)</f>
        <v>-9.853221244812012</v>
      </c>
      <c r="H24" s="1">
        <f>B9*($H$22/2^15-1)</f>
        <v>0</v>
      </c>
      <c r="I24" s="1">
        <f>B9*($I$22/2^15-1)</f>
        <v>9.7503641510009764</v>
      </c>
      <c r="J24" s="1">
        <f>B9*($J$22/2^15-1)</f>
        <v>10.000944786071779</v>
      </c>
      <c r="K24" s="5"/>
      <c r="S24" s="10">
        <v>4592</v>
      </c>
      <c r="T24" s="25" t="s">
        <v>27</v>
      </c>
      <c r="U24" s="26">
        <v>-8.6</v>
      </c>
      <c r="V24" s="26">
        <f>'Error Measurements'!$U$6/2^15*S24-'Error Measurements'!$U$6</f>
        <v>-8.5997764306640612</v>
      </c>
      <c r="W24" s="27">
        <f>(V24-U24)/'Error Measurements'!$P$33</f>
        <v>0.73249457822430186</v>
      </c>
      <c r="X24" s="19">
        <f t="shared" si="2"/>
        <v>1.1178466796923914E-3</v>
      </c>
    </row>
    <row r="25" spans="2:24" x14ac:dyDescent="0.25">
      <c r="D25" s="1">
        <v>2</v>
      </c>
      <c r="E25" s="1">
        <f t="shared" ref="E25:E33" si="8">E10</f>
        <v>3.0521453857421875E-4</v>
      </c>
      <c r="F25" s="3">
        <f>B10*($F$22/2^15-1)</f>
        <v>-10.00127</v>
      </c>
      <c r="G25" s="1">
        <f>B10*($G$22/2^15-1)</f>
        <v>-9.8532409487915036</v>
      </c>
      <c r="H25" s="1">
        <f>B10*($H$22/2^15-1)</f>
        <v>0</v>
      </c>
      <c r="I25" s="1">
        <f>B10*($I$22/2^15-1)</f>
        <v>9.750383649291992</v>
      </c>
      <c r="J25" s="1">
        <f>B10*($J$22/2^15-1)</f>
        <v>10.000964785461425</v>
      </c>
      <c r="K25" s="5"/>
      <c r="S25" s="10">
        <v>4920</v>
      </c>
      <c r="T25" s="25" t="s">
        <v>168</v>
      </c>
      <c r="U25" s="26">
        <v>-8.4999099999999999</v>
      </c>
      <c r="V25" s="26">
        <f>'Error Measurements'!$U$6/2^15*S25-'Error Measurements'!$U$6</f>
        <v>-8.4996654614257814</v>
      </c>
      <c r="W25" s="27">
        <f>(V25-U25)/'Error Measurements'!$P$33</f>
        <v>0.80119744073945409</v>
      </c>
      <c r="X25" s="19">
        <f t="shared" si="2"/>
        <v>1.2226928710923346E-3</v>
      </c>
    </row>
    <row r="26" spans="2:24" x14ac:dyDescent="0.25">
      <c r="D26" s="1">
        <v>3</v>
      </c>
      <c r="E26" s="1">
        <f t="shared" si="8"/>
        <v>3.0521392822265627E-4</v>
      </c>
      <c r="F26" s="37" t="s">
        <v>11</v>
      </c>
      <c r="G26" s="37"/>
      <c r="H26" s="37"/>
      <c r="I26" s="37"/>
      <c r="J26" s="37"/>
      <c r="K26" s="5"/>
      <c r="O26" t="s">
        <v>252</v>
      </c>
      <c r="P26" s="12">
        <f>0.1/100*(2*'Error Measurements'!U6-P33)/P33</f>
        <v>65.534999999999997</v>
      </c>
      <c r="Q26" t="s">
        <v>12</v>
      </c>
      <c r="S26" s="10">
        <v>5248</v>
      </c>
      <c r="T26" s="25" t="s">
        <v>169</v>
      </c>
      <c r="U26" s="26">
        <v>-8.3998919999999995</v>
      </c>
      <c r="V26" s="26">
        <f>'Error Measurements'!$U$6/2^15*S26-'Error Measurements'!$U$6</f>
        <v>-8.3995544921874998</v>
      </c>
      <c r="W26" s="27">
        <f>(V26-U26)/'Error Measurements'!$P$33</f>
        <v>1.1057985287944836</v>
      </c>
      <c r="X26" s="19">
        <f t="shared" si="2"/>
        <v>1.6875390624981888E-3</v>
      </c>
    </row>
    <row r="27" spans="2:24" x14ac:dyDescent="0.25">
      <c r="D27" s="1">
        <v>4</v>
      </c>
      <c r="E27" s="1">
        <f t="shared" si="8"/>
        <v>3.0521423339843751E-4</v>
      </c>
      <c r="F27" s="3">
        <f t="shared" ref="F27:F33" si="9">B12*($F$22/2^15-1)</f>
        <v>-10.00126</v>
      </c>
      <c r="G27" s="1">
        <f t="shared" ref="G27:G33" si="10">B12*($G$22/2^15-1)</f>
        <v>-9.8532310968017587</v>
      </c>
      <c r="H27" s="1">
        <f t="shared" ref="H27:H33" si="11">B12*($H$22/2^15-1)</f>
        <v>0</v>
      </c>
      <c r="I27" s="1">
        <f t="shared" ref="I27:I33" si="12">B12*($I$22/2^15-1)</f>
        <v>9.7503739001464851</v>
      </c>
      <c r="J27" s="1">
        <f t="shared" ref="J27:J33" si="13">B12*($J$22/2^15-1)</f>
        <v>10.000954785766602</v>
      </c>
      <c r="K27" s="5"/>
      <c r="O27" t="s">
        <v>254</v>
      </c>
      <c r="P27">
        <f>E13</f>
        <v>3.0521423339843751E-4</v>
      </c>
      <c r="Q27" t="s">
        <v>9</v>
      </c>
      <c r="S27" s="10">
        <v>5576</v>
      </c>
      <c r="T27" s="25" t="s">
        <v>28</v>
      </c>
      <c r="U27" s="26">
        <v>-8.2997300000000003</v>
      </c>
      <c r="V27" s="26">
        <f>'Error Measurements'!$U$6/2^15*S27-'Error Measurements'!$U$6</f>
        <v>-8.2994435229492183</v>
      </c>
      <c r="W27" s="27">
        <f>(V27-U27)/'Error Measurements'!$P$33</f>
        <v>0.93860316578139869</v>
      </c>
      <c r="X27" s="19">
        <f t="shared" si="2"/>
        <v>1.4323852539099846E-3</v>
      </c>
    </row>
    <row r="28" spans="2:24" x14ac:dyDescent="0.25">
      <c r="D28" s="1">
        <v>5</v>
      </c>
      <c r="E28" s="1">
        <f t="shared" si="8"/>
        <v>3.0521423339843751E-4</v>
      </c>
      <c r="F28" s="3">
        <f t="shared" si="9"/>
        <v>-10.00126</v>
      </c>
      <c r="G28" s="1">
        <f t="shared" si="10"/>
        <v>-9.8532310968017587</v>
      </c>
      <c r="H28" s="1">
        <f t="shared" si="11"/>
        <v>0</v>
      </c>
      <c r="I28" s="1">
        <f t="shared" si="12"/>
        <v>9.7503739001464851</v>
      </c>
      <c r="J28" s="1">
        <f t="shared" si="13"/>
        <v>10.000954785766602</v>
      </c>
      <c r="K28" s="5"/>
      <c r="O28" t="s">
        <v>242</v>
      </c>
      <c r="P28" s="8">
        <f>G13</f>
        <v>-9.8533799999999996</v>
      </c>
      <c r="Q28" t="s">
        <v>9</v>
      </c>
      <c r="S28" s="10">
        <v>5904</v>
      </c>
      <c r="T28" s="25" t="s">
        <v>170</v>
      </c>
      <c r="U28" s="26">
        <v>-8.1995900000000006</v>
      </c>
      <c r="V28" s="26">
        <f>'Error Measurements'!$U$6/2^15*S28-'Error Measurements'!$U$6</f>
        <v>-8.1993325537109367</v>
      </c>
      <c r="W28" s="27">
        <f>(V28-U28)/'Error Measurements'!$P$33</f>
        <v>0.84348781612497237</v>
      </c>
      <c r="X28" s="19">
        <f t="shared" si="2"/>
        <v>1.2872314453193923E-3</v>
      </c>
    </row>
    <row r="29" spans="2:24" x14ac:dyDescent="0.25">
      <c r="D29" s="1">
        <v>6</v>
      </c>
      <c r="E29" s="1">
        <f t="shared" si="8"/>
        <v>3.0521423339843751E-4</v>
      </c>
      <c r="F29" s="3">
        <f t="shared" si="9"/>
        <v>-10.00126</v>
      </c>
      <c r="G29" s="1">
        <f t="shared" si="10"/>
        <v>-9.8532310968017587</v>
      </c>
      <c r="H29" s="1">
        <f t="shared" si="11"/>
        <v>0</v>
      </c>
      <c r="I29" s="1">
        <f t="shared" si="12"/>
        <v>9.7503739001464851</v>
      </c>
      <c r="J29" s="1">
        <f t="shared" si="13"/>
        <v>10.000954785766602</v>
      </c>
      <c r="K29" s="5"/>
      <c r="O29" t="s">
        <v>243</v>
      </c>
      <c r="P29" s="8">
        <f>I13</f>
        <v>9.7480799999999999</v>
      </c>
      <c r="Q29" t="s">
        <v>9</v>
      </c>
      <c r="S29" s="10">
        <v>6232</v>
      </c>
      <c r="T29" s="25" t="s">
        <v>171</v>
      </c>
      <c r="U29" s="26">
        <v>-8.0994600000000005</v>
      </c>
      <c r="V29" s="26">
        <f>'Error Measurements'!$U$6/2^15*S29-'Error Measurements'!$U$6</f>
        <v>-8.0992215844726552</v>
      </c>
      <c r="W29" s="27">
        <f>(V29-U29)/'Error Measurements'!$P$33</f>
        <v>0.78113610890286178</v>
      </c>
      <c r="X29" s="19">
        <f t="shared" si="2"/>
        <v>1.192077636726907E-3</v>
      </c>
    </row>
    <row r="30" spans="2:24" x14ac:dyDescent="0.25">
      <c r="D30" s="1">
        <v>7</v>
      </c>
      <c r="E30" s="1">
        <f t="shared" si="8"/>
        <v>3.0521392822265627E-4</v>
      </c>
      <c r="F30" s="3">
        <f t="shared" si="9"/>
        <v>-10.001250000000001</v>
      </c>
      <c r="G30" s="1">
        <f t="shared" si="10"/>
        <v>-9.853221244812012</v>
      </c>
      <c r="H30" s="1">
        <f t="shared" si="11"/>
        <v>0</v>
      </c>
      <c r="I30" s="1">
        <f t="shared" si="12"/>
        <v>9.7503641510009764</v>
      </c>
      <c r="J30" s="1">
        <f t="shared" si="13"/>
        <v>10.000944786071779</v>
      </c>
      <c r="K30" s="5"/>
      <c r="O30" t="s">
        <v>244</v>
      </c>
      <c r="P30" s="28">
        <f>(P29-P28)/(64714-485)</f>
        <v>3.0518083731647695E-4</v>
      </c>
      <c r="Q30" t="s">
        <v>253</v>
      </c>
      <c r="S30" s="10">
        <v>6560</v>
      </c>
      <c r="T30" s="25" t="s">
        <v>29</v>
      </c>
      <c r="U30" s="26">
        <v>-7.9994100000000001</v>
      </c>
      <c r="V30" s="26">
        <f>'Error Measurements'!$U$6/2^15*S30-'Error Measurements'!$U$6</f>
        <v>-7.9991106152343745</v>
      </c>
      <c r="W30" s="27">
        <f>(V30-U30)/'Error Measurements'!$P$33</f>
        <v>0.98089354116109695</v>
      </c>
      <c r="X30" s="19">
        <f t="shared" si="2"/>
        <v>1.4969238281281605E-3</v>
      </c>
    </row>
    <row r="31" spans="2:24" x14ac:dyDescent="0.25">
      <c r="D31" s="1">
        <v>8</v>
      </c>
      <c r="E31" s="1">
        <f t="shared" si="8"/>
        <v>3.0521453857421875E-4</v>
      </c>
      <c r="F31" s="3">
        <f t="shared" si="9"/>
        <v>-10.00127</v>
      </c>
      <c r="G31" s="1">
        <f t="shared" si="10"/>
        <v>-9.8532409487915036</v>
      </c>
      <c r="H31" s="1">
        <f t="shared" si="11"/>
        <v>0</v>
      </c>
      <c r="I31" s="1">
        <f t="shared" si="12"/>
        <v>9.750383649291992</v>
      </c>
      <c r="J31" s="1">
        <f t="shared" si="13"/>
        <v>10.000964785461425</v>
      </c>
      <c r="K31" s="5"/>
      <c r="O31" t="s">
        <v>245</v>
      </c>
      <c r="P31" s="8">
        <f>P30*(32768-485)+P28</f>
        <v>-1.2270289121740774E-3</v>
      </c>
      <c r="S31" s="10">
        <v>6888</v>
      </c>
      <c r="T31" s="25" t="s">
        <v>30</v>
      </c>
      <c r="U31" s="26">
        <v>-7.8992699999999996</v>
      </c>
      <c r="V31" s="26">
        <f>'Error Measurements'!$U$6/2^15*S31-'Error Measurements'!$U$6</f>
        <v>-7.8989996459960938</v>
      </c>
      <c r="W31" s="27">
        <f>(V31-U31)/'Error Measurements'!$P$33</f>
        <v>0.88577819149885062</v>
      </c>
      <c r="X31" s="19">
        <f t="shared" si="2"/>
        <v>1.3517700195286864E-3</v>
      </c>
    </row>
    <row r="32" spans="2:24" x14ac:dyDescent="0.25">
      <c r="D32" s="1">
        <v>9</v>
      </c>
      <c r="E32" s="1">
        <f t="shared" si="8"/>
        <v>3.0521453857421875E-4</v>
      </c>
      <c r="F32" s="3">
        <f t="shared" si="9"/>
        <v>-10.00127</v>
      </c>
      <c r="G32" s="1">
        <f t="shared" si="10"/>
        <v>-9.8532409487915036</v>
      </c>
      <c r="H32" s="1">
        <f t="shared" si="11"/>
        <v>0</v>
      </c>
      <c r="I32" s="1">
        <f t="shared" si="12"/>
        <v>9.750383649291992</v>
      </c>
      <c r="J32" s="1">
        <f t="shared" si="13"/>
        <v>10.000964785461425</v>
      </c>
      <c r="K32" s="5"/>
      <c r="S32" s="10">
        <v>7216</v>
      </c>
      <c r="T32" s="25" t="s">
        <v>31</v>
      </c>
      <c r="U32" s="26">
        <v>-7.7991900000000003</v>
      </c>
      <c r="V32" s="26">
        <f>'Error Measurements'!$U$6/2^15*S32-'Error Measurements'!$U$6</f>
        <v>-7.7988886767578123</v>
      </c>
      <c r="W32" s="27">
        <f>(V32-U32)/'Error Measurements'!$P$33</f>
        <v>0.9872446964570486</v>
      </c>
      <c r="X32" s="19">
        <f t="shared" si="2"/>
        <v>1.5066162109400594E-3</v>
      </c>
    </row>
    <row r="33" spans="2:24" x14ac:dyDescent="0.25">
      <c r="D33" s="1">
        <v>10</v>
      </c>
      <c r="E33" s="1">
        <f t="shared" si="8"/>
        <v>3.0521392822265627E-4</v>
      </c>
      <c r="F33" s="3">
        <f t="shared" si="9"/>
        <v>-10.001250000000001</v>
      </c>
      <c r="G33" s="1">
        <f t="shared" si="10"/>
        <v>-9.853221244812012</v>
      </c>
      <c r="H33" s="1">
        <f t="shared" si="11"/>
        <v>0</v>
      </c>
      <c r="I33" s="1">
        <f t="shared" si="12"/>
        <v>9.7503641510009764</v>
      </c>
      <c r="J33" s="1">
        <f t="shared" si="13"/>
        <v>10.000944786071779</v>
      </c>
      <c r="K33" s="5"/>
      <c r="O33" t="s">
        <v>258</v>
      </c>
      <c r="P33" s="8">
        <f>'Error Measurements'!U6/2^15</f>
        <v>3.0521636962890623E-4</v>
      </c>
      <c r="Q33" t="s">
        <v>9</v>
      </c>
      <c r="S33" s="10">
        <v>7544</v>
      </c>
      <c r="T33" s="25" t="s">
        <v>32</v>
      </c>
      <c r="U33" s="26">
        <v>-7.6991300000000003</v>
      </c>
      <c r="V33" s="26">
        <f>'Error Measurements'!$U$6/2^15*S33-'Error Measurements'!$U$6</f>
        <v>-7.6987777075195307</v>
      </c>
      <c r="W33" s="27">
        <f>(V33-U33)/'Error Measurements'!$P$33</f>
        <v>1.1542384862838779</v>
      </c>
      <c r="X33" s="19">
        <f t="shared" si="2"/>
        <v>1.7614624023476464E-3</v>
      </c>
    </row>
    <row r="34" spans="2:24" x14ac:dyDescent="0.25">
      <c r="B34" s="5"/>
      <c r="C34" s="5"/>
      <c r="K34" s="5"/>
      <c r="O34" t="s">
        <v>237</v>
      </c>
      <c r="P34" s="8">
        <f>Q13</f>
        <v>5.361898597771559E-2</v>
      </c>
      <c r="Q34" t="s">
        <v>255</v>
      </c>
      <c r="S34" s="10">
        <v>7872</v>
      </c>
      <c r="T34" s="25" t="s">
        <v>33</v>
      </c>
      <c r="U34" s="26">
        <v>-7.5990000000000002</v>
      </c>
      <c r="V34" s="26">
        <f>'Error Measurements'!$U$6/2^15*S34-'Error Measurements'!$U$6</f>
        <v>-7.5986667382812492</v>
      </c>
      <c r="W34" s="27">
        <f>(V34-U34)/'Error Measurements'!$P$33</f>
        <v>1.0918867790617675</v>
      </c>
      <c r="X34" s="19">
        <f t="shared" si="2"/>
        <v>1.6663085937551614E-3</v>
      </c>
    </row>
    <row r="35" spans="2:24" x14ac:dyDescent="0.25">
      <c r="B35" s="5"/>
      <c r="C35" s="5"/>
      <c r="K35" s="5"/>
      <c r="O35" t="s">
        <v>238</v>
      </c>
      <c r="P35" s="8">
        <f>P13</f>
        <v>-6.135144560870387E-3</v>
      </c>
      <c r="Q35" t="s">
        <v>255</v>
      </c>
      <c r="S35" s="10">
        <v>8200</v>
      </c>
      <c r="T35" s="25" t="s">
        <v>172</v>
      </c>
      <c r="U35" s="26">
        <v>-7.4988900000000003</v>
      </c>
      <c r="V35" s="26">
        <f>'Error Measurements'!$U$6/2^15*S35-'Error Measurements'!$U$6</f>
        <v>-7.4985557690429685</v>
      </c>
      <c r="W35" s="27">
        <f>(V35-U35)/'Error Measurements'!$P$33</f>
        <v>1.0950623567082882</v>
      </c>
      <c r="X35" s="19">
        <f t="shared" si="2"/>
        <v>1.6711547851588904E-3</v>
      </c>
    </row>
    <row r="36" spans="2:24" x14ac:dyDescent="0.25">
      <c r="B36" s="5"/>
      <c r="C36" s="5"/>
      <c r="K36" s="5"/>
      <c r="O36" t="s">
        <v>240</v>
      </c>
      <c r="P36" s="12">
        <f>(P34*S208+P35)/2^16*100</f>
        <v>5.3134541171145635</v>
      </c>
      <c r="Q36" t="s">
        <v>12</v>
      </c>
      <c r="S36" s="10">
        <v>8528</v>
      </c>
      <c r="T36" s="25" t="s">
        <v>173</v>
      </c>
      <c r="U36" s="26">
        <v>-7.3987999999999996</v>
      </c>
      <c r="V36" s="26">
        <f>'Error Measurements'!$U$6/2^15*S36-'Error Measurements'!$U$6</f>
        <v>-7.3984447998046869</v>
      </c>
      <c r="W36" s="27">
        <f>(V36-U36)/'Error Measurements'!$P$33</f>
        <v>1.1637652192263506</v>
      </c>
      <c r="X36" s="19">
        <f t="shared" si="2"/>
        <v>1.7760009765632747E-3</v>
      </c>
    </row>
    <row r="37" spans="2:24" x14ac:dyDescent="0.25">
      <c r="B37" s="5"/>
      <c r="C37" s="5"/>
      <c r="E37" s="34" t="s">
        <v>15</v>
      </c>
      <c r="F37" s="34"/>
      <c r="G37" s="34"/>
      <c r="H37" s="34"/>
      <c r="I37" s="34"/>
      <c r="J37" s="34"/>
      <c r="K37" s="5"/>
      <c r="O37" t="s">
        <v>241</v>
      </c>
      <c r="P37" s="12">
        <f>MAX(W10:W210)</f>
        <v>7.7712384252914131</v>
      </c>
      <c r="Q37" t="s">
        <v>12</v>
      </c>
      <c r="S37" s="10">
        <v>8856</v>
      </c>
      <c r="T37" s="25" t="s">
        <v>174</v>
      </c>
      <c r="U37" s="26">
        <v>-7.2986700000000004</v>
      </c>
      <c r="V37" s="26">
        <f>'Error Measurements'!$U$6/2^15*S37-'Error Measurements'!$U$6</f>
        <v>-7.2983338305664063</v>
      </c>
      <c r="W37" s="27">
        <f>(V37-U37)/'Error Measurements'!$P$33</f>
        <v>1.1014135120042399</v>
      </c>
      <c r="X37" s="19">
        <f t="shared" si="2"/>
        <v>1.680847167970789E-3</v>
      </c>
    </row>
    <row r="38" spans="2:24" x14ac:dyDescent="0.25">
      <c r="B38" s="5"/>
      <c r="C38" s="5"/>
      <c r="E38" s="7"/>
      <c r="F38" s="1">
        <v>0</v>
      </c>
      <c r="G38" s="1">
        <v>485</v>
      </c>
      <c r="H38" s="1">
        <v>32768</v>
      </c>
      <c r="I38" s="1">
        <v>64714</v>
      </c>
      <c r="J38" s="1">
        <v>65535</v>
      </c>
      <c r="K38" s="5"/>
      <c r="O38" t="s">
        <v>256</v>
      </c>
      <c r="P38" s="8">
        <v>1.33E-3</v>
      </c>
      <c r="Q38" t="s">
        <v>255</v>
      </c>
      <c r="S38" s="10">
        <v>9184</v>
      </c>
      <c r="T38" s="25" t="s">
        <v>175</v>
      </c>
      <c r="U38" s="26">
        <v>-7.1985900000000003</v>
      </c>
      <c r="V38" s="26">
        <f>'Error Measurements'!$U$6/2^15*S38-'Error Measurements'!$U$6</f>
        <v>-7.1982228613281247</v>
      </c>
      <c r="W38" s="27">
        <f>(V38-U38)/'Error Measurements'!$P$33</f>
        <v>1.202880016959528</v>
      </c>
      <c r="X38" s="19">
        <f t="shared" si="2"/>
        <v>1.8356933593777216E-3</v>
      </c>
    </row>
    <row r="39" spans="2:24" x14ac:dyDescent="0.25">
      <c r="B39" s="5"/>
      <c r="C39" s="5"/>
      <c r="E39" s="1" t="s">
        <v>3</v>
      </c>
      <c r="F39" s="1" t="s">
        <v>7</v>
      </c>
      <c r="G39" s="1" t="s">
        <v>2</v>
      </c>
      <c r="H39" s="1" t="s">
        <v>8</v>
      </c>
      <c r="I39" s="1" t="s">
        <v>1</v>
      </c>
      <c r="J39" s="1" t="s">
        <v>0</v>
      </c>
      <c r="K39" s="5"/>
      <c r="S39" s="10">
        <v>9512</v>
      </c>
      <c r="T39" s="25" t="s">
        <v>176</v>
      </c>
      <c r="U39" s="26">
        <v>-7.0985300000000002</v>
      </c>
      <c r="V39" s="26">
        <f>'Error Measurements'!$U$6/2^15*S39-'Error Measurements'!$U$6</f>
        <v>-7.0981118920898432</v>
      </c>
      <c r="W39" s="27">
        <f>(V39-U39)/'Error Measurements'!$P$33</f>
        <v>1.3698738067863574</v>
      </c>
      <c r="X39" s="19">
        <f t="shared" si="2"/>
        <v>2.0905395507853086E-3</v>
      </c>
    </row>
    <row r="40" spans="2:24" x14ac:dyDescent="0.25">
      <c r="B40" s="5"/>
      <c r="C40" s="5"/>
      <c r="E40" s="1">
        <v>1</v>
      </c>
      <c r="F40" s="3">
        <f>(F24-F9)/E9</f>
        <v>0.65527809023719297</v>
      </c>
      <c r="G40" s="3">
        <f>(G24-G9)/$E$9</f>
        <v>0.61843569553786026</v>
      </c>
      <c r="H40" s="3">
        <f>(H24-H9/1000)/$E$9</f>
        <v>-3.8916965779277586</v>
      </c>
      <c r="I40" s="3">
        <f>(I24-I9)/$E$9</f>
        <v>-7.9152645919250348</v>
      </c>
      <c r="J40" s="3">
        <f>(J24-J9)/$E$9</f>
        <v>-7.9787116610372788</v>
      </c>
      <c r="K40" s="5"/>
      <c r="O40" t="s">
        <v>257</v>
      </c>
      <c r="P40" s="8">
        <f>SQRT(P34^2+P35^2+P38^2)</f>
        <v>5.3985225349730999E-2</v>
      </c>
      <c r="Q40" t="s">
        <v>255</v>
      </c>
      <c r="S40" s="10">
        <v>9840</v>
      </c>
      <c r="T40" s="25" t="s">
        <v>177</v>
      </c>
      <c r="U40" s="26">
        <v>-6.9984200000000003</v>
      </c>
      <c r="V40" s="26">
        <f>'Error Measurements'!$U$6/2^15*S40-'Error Measurements'!$U$6</f>
        <v>-6.9980009228515616</v>
      </c>
      <c r="W40" s="27">
        <f>(V40-U40)/'Error Measurements'!$P$33</f>
        <v>1.3730493844357883</v>
      </c>
      <c r="X40" s="19">
        <f t="shared" si="2"/>
        <v>2.0953857421934785E-3</v>
      </c>
    </row>
    <row r="41" spans="2:24" x14ac:dyDescent="0.25">
      <c r="E41" s="1">
        <v>2</v>
      </c>
      <c r="F41" s="3">
        <f>(F25-F10)/$E$10</f>
        <v>1.0812066867505907</v>
      </c>
      <c r="G41" s="3">
        <f>(G25-G10)/$E$10</f>
        <v>1.0453342425518404</v>
      </c>
      <c r="H41" s="3">
        <f>(H25-H10/1000)/$E$10</f>
        <v>4.0397813477688338</v>
      </c>
      <c r="I41" s="3">
        <f>(I25-I10)/$E$10</f>
        <v>7.4821117718014065</v>
      </c>
      <c r="J41" s="3">
        <f>(J25-J10)/$E$10</f>
        <v>7.5185981380332825</v>
      </c>
      <c r="S41" s="10">
        <v>10168</v>
      </c>
      <c r="T41" s="25" t="s">
        <v>34</v>
      </c>
      <c r="U41" s="26">
        <v>-6.89832</v>
      </c>
      <c r="V41" s="26">
        <f>'Error Measurements'!$U$6/2^15*S41-'Error Measurements'!$U$6</f>
        <v>-6.8978899536132809</v>
      </c>
      <c r="W41" s="27">
        <f>(V41-U41)/'Error Measurements'!$P$33</f>
        <v>1.4089886045166247</v>
      </c>
      <c r="X41" s="19">
        <f t="shared" si="2"/>
        <v>2.1502319335953146E-3</v>
      </c>
    </row>
    <row r="42" spans="2:24" x14ac:dyDescent="0.25">
      <c r="B42" s="5"/>
      <c r="C42" s="5"/>
      <c r="E42" s="1"/>
      <c r="F42" s="37"/>
      <c r="G42" s="37"/>
      <c r="H42" s="37"/>
      <c r="I42" s="37"/>
      <c r="J42" s="37"/>
      <c r="K42" s="5"/>
      <c r="S42" s="10">
        <v>10496</v>
      </c>
      <c r="T42" s="25" t="s">
        <v>178</v>
      </c>
      <c r="U42" s="26">
        <v>-6.7981400000000001</v>
      </c>
      <c r="V42" s="26">
        <f>'Error Measurements'!$U$6/2^15*S42-'Error Measurements'!$U$6</f>
        <v>-6.7977789843749994</v>
      </c>
      <c r="W42" s="27">
        <f>(V42-U42)/'Error Measurements'!$P$33</f>
        <v>1.1828186851171156</v>
      </c>
      <c r="X42" s="19">
        <f t="shared" si="2"/>
        <v>1.8050781250034118E-3</v>
      </c>
    </row>
    <row r="43" spans="2:24" x14ac:dyDescent="0.25">
      <c r="E43" s="1">
        <v>4</v>
      </c>
      <c r="F43" s="3">
        <f>(F27-F12)/$E$12</f>
        <v>2.4572903814120353</v>
      </c>
      <c r="G43" s="3">
        <f>(G27-G12)/$E$12</f>
        <v>2.4536968341959167</v>
      </c>
      <c r="H43" s="3">
        <f>(H27-H12/1000)/$E$12</f>
        <v>4.5214143017979733</v>
      </c>
      <c r="I43" s="3">
        <f>(I27-I12)/$E$12</f>
        <v>6.0085669205696606</v>
      </c>
      <c r="J43" s="3">
        <f>(J27-J12)/$E$12</f>
        <v>5.8148853244482046</v>
      </c>
      <c r="S43" s="10">
        <v>10824</v>
      </c>
      <c r="T43" s="25" t="s">
        <v>35</v>
      </c>
      <c r="U43" s="26">
        <v>-6.6980199999999996</v>
      </c>
      <c r="V43" s="26">
        <f>'Error Measurements'!$U$6/2^15*S43-'Error Measurements'!$U$6</f>
        <v>-6.6976680151367187</v>
      </c>
      <c r="W43" s="27">
        <f>(V43-U43)/'Error Measurements'!$P$33</f>
        <v>1.1532306203264107</v>
      </c>
      <c r="X43" s="19">
        <f t="shared" si="2"/>
        <v>1.7599243164045932E-3</v>
      </c>
    </row>
    <row r="44" spans="2:24" x14ac:dyDescent="0.25">
      <c r="E44" s="1">
        <v>5</v>
      </c>
      <c r="F44" s="3">
        <f>(F28-F13)/$E$13</f>
        <v>0.49145807628124305</v>
      </c>
      <c r="G44" s="3">
        <f>(G28-G13)/$E$13</f>
        <v>0.48786452906512445</v>
      </c>
      <c r="H44" s="3">
        <f>(H28-H13/1000)/$E$13</f>
        <v>-3.6810209913550889</v>
      </c>
      <c r="I44" s="3">
        <f>(I28-I13)/$E$13</f>
        <v>7.5157050211701284</v>
      </c>
      <c r="J44" s="3">
        <f>(J28-J13)/$E$13</f>
        <v>7.4530789120581682</v>
      </c>
      <c r="S44" s="10">
        <v>11152</v>
      </c>
      <c r="T44" s="25" t="s">
        <v>36</v>
      </c>
      <c r="U44" s="26">
        <v>-6.5979599999999996</v>
      </c>
      <c r="V44" s="26">
        <f>'Error Measurements'!$U$6/2^15*S44-'Error Measurements'!$U$6</f>
        <v>-6.5975570458984372</v>
      </c>
      <c r="W44" s="27">
        <f>(V44-U44)/'Error Measurements'!$P$33</f>
        <v>1.3202244101532401</v>
      </c>
      <c r="X44" s="19">
        <f t="shared" si="2"/>
        <v>2.0147705078121803E-3</v>
      </c>
    </row>
    <row r="45" spans="2:24" x14ac:dyDescent="0.25">
      <c r="E45" s="1">
        <v>6</v>
      </c>
      <c r="F45" s="3">
        <f>(F29-F14)/$E$14</f>
        <v>-5.274983352095818</v>
      </c>
      <c r="G45" s="3">
        <f>(G29-G14)/$E$14</f>
        <v>-5.409632386321432</v>
      </c>
      <c r="H45" s="3">
        <f>(H29-H14/1000)/$E$14</f>
        <v>-5.3336634464057529</v>
      </c>
      <c r="I45" s="3">
        <f>(I29-I14)/$E$14</f>
        <v>-4.5413997836277957</v>
      </c>
      <c r="J45" s="3">
        <f>(J29-J14)/$E$14</f>
        <v>-4.7023175079925119</v>
      </c>
      <c r="S45" s="10">
        <v>11480</v>
      </c>
      <c r="T45" s="25" t="s">
        <v>37</v>
      </c>
      <c r="U45" s="26">
        <v>-6.4978699999999998</v>
      </c>
      <c r="V45" s="26">
        <f>'Error Measurements'!$U$6/2^15*S45-'Error Measurements'!$U$6</f>
        <v>-6.4974460766601556</v>
      </c>
      <c r="W45" s="27">
        <f>(V45-U45)/'Error Measurements'!$P$33</f>
        <v>1.3889272726742123</v>
      </c>
      <c r="X45" s="19">
        <f t="shared" si="2"/>
        <v>2.1196166992210053E-3</v>
      </c>
    </row>
    <row r="46" spans="2:24" x14ac:dyDescent="0.25">
      <c r="E46" s="1">
        <v>7</v>
      </c>
      <c r="F46" s="3">
        <f>(F30-F15)/$E$15</f>
        <v>7.4374063242072719</v>
      </c>
      <c r="G46" s="3">
        <f>(G30-G15)/$E$15</f>
        <v>7.4660917385293306</v>
      </c>
      <c r="H46" s="3">
        <f>(H30-H15/1000)/$E$15</f>
        <v>9.703685599300087</v>
      </c>
      <c r="I46" s="3">
        <f>(I30-I15)/$E$15</f>
        <v>12.988106486690308</v>
      </c>
      <c r="J46" s="3">
        <f>(J30-J15)/$E$15</f>
        <v>12.826367704040157</v>
      </c>
      <c r="S46" s="10">
        <v>11808</v>
      </c>
      <c r="T46" s="25" t="s">
        <v>179</v>
      </c>
      <c r="U46" s="26">
        <v>-6.3977599999999999</v>
      </c>
      <c r="V46" s="26">
        <f>'Error Measurements'!$U$6/2^15*S46-'Error Measurements'!$U$6</f>
        <v>-6.3973351074218741</v>
      </c>
      <c r="W46" s="27">
        <f>(V46-U46)/'Error Measurements'!$P$33</f>
        <v>1.3921028503236432</v>
      </c>
      <c r="X46" s="19">
        <f t="shared" si="2"/>
        <v>2.1244628906291751E-3</v>
      </c>
    </row>
    <row r="47" spans="2:24" x14ac:dyDescent="0.25">
      <c r="E47" s="1">
        <v>8</v>
      </c>
      <c r="F47" s="3">
        <f>(F31-F16)/$E$16</f>
        <v>-0.65527677984743204</v>
      </c>
      <c r="G47" s="3">
        <f>(G31-G16)/$E$16</f>
        <v>-0.6256215460637673</v>
      </c>
      <c r="H47" s="3">
        <f>(H31-H16/1000)/$E$16</f>
        <v>-3.5529107003410569</v>
      </c>
      <c r="I47" s="3">
        <f>(I31-I16)/$E$16</f>
        <v>8.4650269415783743</v>
      </c>
      <c r="J47" s="3">
        <f>(J31-J16)/$E$16</f>
        <v>8.2394025958689507</v>
      </c>
      <c r="S47" s="10">
        <v>12136</v>
      </c>
      <c r="T47" s="25" t="s">
        <v>38</v>
      </c>
      <c r="U47" s="26">
        <v>-6.2977100000000004</v>
      </c>
      <c r="V47" s="26">
        <f>'Error Measurements'!$U$6/2^15*S47-'Error Measurements'!$U$6</f>
        <v>-6.2972241381835934</v>
      </c>
      <c r="W47" s="27">
        <f>(V47-U47)/'Error Measurements'!$P$33</f>
        <v>1.5918602825847883</v>
      </c>
      <c r="X47" s="19">
        <f t="shared" si="2"/>
        <v>2.4293090820348695E-3</v>
      </c>
    </row>
    <row r="48" spans="2:24" x14ac:dyDescent="0.25">
      <c r="E48" s="1">
        <v>9</v>
      </c>
      <c r="F48" s="3">
        <f>(F32-F17)/$E$17</f>
        <v>0.98291516977114801</v>
      </c>
      <c r="G48" s="3">
        <f>(G32-G17)/$E$17</f>
        <v>1.0453342425518404</v>
      </c>
      <c r="H48" s="3">
        <f>(H32-H17/1000)/$E$17</f>
        <v>3.168590868959642</v>
      </c>
      <c r="I48" s="3">
        <f>(I32-I17)/$E$17</f>
        <v>5.8439198221828272</v>
      </c>
      <c r="J48" s="3">
        <f>(J32-J17)/$E$17</f>
        <v>5.7821146714352603</v>
      </c>
      <c r="S48" s="10">
        <v>12464</v>
      </c>
      <c r="T48" s="25" t="s">
        <v>39</v>
      </c>
      <c r="U48" s="26">
        <v>-6.1976300000000002</v>
      </c>
      <c r="V48" s="26">
        <f>'Error Measurements'!$U$6/2^15*S48-'Error Measurements'!$U$6</f>
        <v>-6.1971131689453127</v>
      </c>
      <c r="W48" s="27">
        <f>(V48-U48)/'Error Measurements'!$P$33</f>
        <v>1.6933267875371665</v>
      </c>
      <c r="X48" s="19">
        <f t="shared" si="2"/>
        <v>2.5841552734373607E-3</v>
      </c>
    </row>
    <row r="49" spans="5:26" x14ac:dyDescent="0.25">
      <c r="E49" s="1">
        <v>10</v>
      </c>
      <c r="F49" s="3">
        <f>(F33-F18)/$E$18</f>
        <v>-5.7336832895928982</v>
      </c>
      <c r="G49" s="3">
        <f>(G33-G18)/$E$18</f>
        <v>-5.737761779775715</v>
      </c>
      <c r="H49" s="3">
        <f>(H33-H18/1000)/$E$18</f>
        <v>-1.8318299012623425</v>
      </c>
      <c r="I49" s="3">
        <f>(I33-I18)/$E$18</f>
        <v>2.3398375203068231</v>
      </c>
      <c r="J49" s="3">
        <f>(J33-J18)/$E$18</f>
        <v>2.3419182602217896</v>
      </c>
      <c r="S49" s="10">
        <v>12792</v>
      </c>
      <c r="T49" s="25" t="s">
        <v>40</v>
      </c>
      <c r="U49" s="26">
        <v>-6.0975400000000004</v>
      </c>
      <c r="V49" s="26">
        <f>'Error Measurements'!$U$6/2^15*S49-'Error Measurements'!$U$6</f>
        <v>-6.0970021997070312</v>
      </c>
      <c r="W49" s="27">
        <f>(V49-U49)/'Error Measurements'!$P$33</f>
        <v>1.7620296500581387</v>
      </c>
      <c r="X49" s="19">
        <f t="shared" si="2"/>
        <v>2.6890014648461857E-3</v>
      </c>
    </row>
    <row r="50" spans="5:26" x14ac:dyDescent="0.25">
      <c r="S50" s="10">
        <v>13120</v>
      </c>
      <c r="T50" s="25" t="s">
        <v>180</v>
      </c>
      <c r="U50" s="26">
        <v>-5.9973999999999998</v>
      </c>
      <c r="V50" s="26">
        <f>'Error Measurements'!$U$6/2^15*S50-'Error Measurements'!$U$6</f>
        <v>-5.9968912304687496</v>
      </c>
      <c r="W50" s="27">
        <f>(V50-U50)/'Error Measurements'!$P$33</f>
        <v>1.6669143003988023</v>
      </c>
      <c r="X50" s="19">
        <f t="shared" si="2"/>
        <v>2.5438476562511525E-3</v>
      </c>
    </row>
    <row r="51" spans="5:26" x14ac:dyDescent="0.25">
      <c r="S51" s="10">
        <v>13448</v>
      </c>
      <c r="T51" s="25" t="s">
        <v>181</v>
      </c>
      <c r="U51" s="26">
        <v>-5.8973399999999998</v>
      </c>
      <c r="V51" s="26">
        <f>'Error Measurements'!$U$6/2^15*S51-'Error Measurements'!$U$6</f>
        <v>-5.8967802612304681</v>
      </c>
      <c r="W51" s="27">
        <f>(V51-U51)/'Error Measurements'!$P$33</f>
        <v>1.8339080902256317</v>
      </c>
      <c r="X51" s="19">
        <f t="shared" si="2"/>
        <v>2.7986938476587397E-3</v>
      </c>
    </row>
    <row r="52" spans="5:26" x14ac:dyDescent="0.25">
      <c r="E52" s="34" t="s">
        <v>16</v>
      </c>
      <c r="F52" s="34"/>
      <c r="G52" s="34"/>
      <c r="H52" s="34"/>
      <c r="I52" s="34"/>
      <c r="J52" s="34"/>
      <c r="S52" s="10">
        <v>13776</v>
      </c>
      <c r="T52" s="25" t="s">
        <v>41</v>
      </c>
      <c r="U52" s="26">
        <v>-5.7972799999999998</v>
      </c>
      <c r="V52" s="26">
        <f>'Error Measurements'!$U$6/2^15*S52-'Error Measurements'!$U$6</f>
        <v>-5.7966692919921874</v>
      </c>
      <c r="W52" s="27">
        <f>(V52-U52)/'Error Measurements'!$P$33</f>
        <v>2.0009018800495513</v>
      </c>
      <c r="X52" s="19">
        <f t="shared" si="2"/>
        <v>3.0535400390618857E-3</v>
      </c>
    </row>
    <row r="53" spans="5:26" x14ac:dyDescent="0.25">
      <c r="E53" s="7"/>
      <c r="F53" s="1">
        <v>0</v>
      </c>
      <c r="G53" s="1">
        <v>485</v>
      </c>
      <c r="H53" s="1">
        <v>32768</v>
      </c>
      <c r="I53" s="1">
        <v>64714</v>
      </c>
      <c r="J53" s="1">
        <v>65535</v>
      </c>
      <c r="S53" s="10">
        <v>14104</v>
      </c>
      <c r="T53" s="25" t="s">
        <v>182</v>
      </c>
      <c r="U53" s="26">
        <v>-5.6971400000000001</v>
      </c>
      <c r="V53" s="26">
        <f>'Error Measurements'!$U$6/2^15*S53-'Error Measurements'!$U$6</f>
        <v>-5.6965583227539058</v>
      </c>
      <c r="W53" s="27">
        <f>(V53-U53)/'Error Measurements'!$P$33</f>
        <v>1.905786530393125</v>
      </c>
      <c r="X53" s="19">
        <f t="shared" si="2"/>
        <v>2.9083862304712937E-3</v>
      </c>
    </row>
    <row r="54" spans="5:26" x14ac:dyDescent="0.25">
      <c r="E54" s="1" t="s">
        <v>3</v>
      </c>
      <c r="F54" s="1" t="s">
        <v>7</v>
      </c>
      <c r="G54" s="1" t="s">
        <v>2</v>
      </c>
      <c r="H54" s="1" t="s">
        <v>8</v>
      </c>
      <c r="I54" s="1" t="s">
        <v>1</v>
      </c>
      <c r="J54" s="1" t="s">
        <v>0</v>
      </c>
      <c r="S54" s="10">
        <v>14432</v>
      </c>
      <c r="T54" s="25" t="s">
        <v>183</v>
      </c>
      <c r="U54" s="26">
        <v>-5.5970000000000004</v>
      </c>
      <c r="V54" s="26">
        <f>'Error Measurements'!$U$6/2^15*S54-'Error Measurements'!$U$6</f>
        <v>-5.5964473535156243</v>
      </c>
      <c r="W54" s="27">
        <f>(V54-U54)/'Error Measurements'!$P$33</f>
        <v>1.8106711807366986</v>
      </c>
      <c r="X54" s="19">
        <f t="shared" si="2"/>
        <v>2.7632324218807014E-3</v>
      </c>
    </row>
    <row r="55" spans="5:26" x14ac:dyDescent="0.25">
      <c r="E55" s="1">
        <v>1</v>
      </c>
      <c r="F55" s="3">
        <f>F40*$E$9*100/(2*$B$9)</f>
        <v>9.9987501562071686E-4</v>
      </c>
      <c r="G55" s="3">
        <f>G40*$E$9*100/(2*$B$9)</f>
        <v>9.4365798269326821E-4</v>
      </c>
      <c r="H55" s="3">
        <f>H40*$E$9*100/(2*$B$9)</f>
        <v>-5.9382577177852763E-3</v>
      </c>
      <c r="I55" s="3">
        <f>I40*$E$9*100/(2*$B$9)</f>
        <v>-1.2077735278205924E-2</v>
      </c>
      <c r="J55" s="3">
        <f>J40*$E$9*100/(2*$B$9)</f>
        <v>-1.2174547822627684E-2</v>
      </c>
      <c r="S55" s="10">
        <v>14760</v>
      </c>
      <c r="T55" s="25" t="s">
        <v>42</v>
      </c>
      <c r="U55" s="26">
        <v>-5.4969299999999999</v>
      </c>
      <c r="V55" s="26">
        <f>'Error Measurements'!$U$6/2^15*S55-'Error Measurements'!$U$6</f>
        <v>-5.4963363842773436</v>
      </c>
      <c r="W55" s="27">
        <f>(V55-U55)/'Error Measurements'!$P$33</f>
        <v>1.9449013281233922</v>
      </c>
      <c r="X55" s="19">
        <f t="shared" si="2"/>
        <v>2.9680786132812997E-3</v>
      </c>
      <c r="Z55" s="5"/>
    </row>
    <row r="56" spans="5:26" x14ac:dyDescent="0.25">
      <c r="E56" s="1">
        <v>2</v>
      </c>
      <c r="F56" s="3">
        <f>F41*$E$10*100/(2*$B$10)</f>
        <v>1.6497904766091776E-3</v>
      </c>
      <c r="G56" s="3">
        <f>G41*$E$10*100/(2*$B$10)</f>
        <v>1.5950534706906745E-3</v>
      </c>
      <c r="H56" s="3">
        <f>H41*$E$10*100/(2*$B$10)</f>
        <v>6.1642171444226592E-3</v>
      </c>
      <c r="I56" s="3">
        <f>I41*$E$10*100/(2*$B$10)</f>
        <v>1.141679652679658E-2</v>
      </c>
      <c r="J56" s="3">
        <f>J41*$E$10*100/(2*$B$10)</f>
        <v>1.1472470303395512E-2</v>
      </c>
      <c r="S56" s="10">
        <v>15088</v>
      </c>
      <c r="T56" s="25" t="s">
        <v>43</v>
      </c>
      <c r="U56" s="26">
        <v>-5.3967700000000001</v>
      </c>
      <c r="V56" s="26">
        <f>'Error Measurements'!$U$6/2^15*S56-'Error Measurements'!$U$6</f>
        <v>-5.3962254150390621</v>
      </c>
      <c r="W56" s="27">
        <f>(V56-U56)/'Error Measurements'!$P$33</f>
        <v>1.7842586935954245</v>
      </c>
      <c r="X56" s="19">
        <f t="shared" si="2"/>
        <v>2.7229248046900523E-3</v>
      </c>
    </row>
    <row r="57" spans="5:26" x14ac:dyDescent="0.25">
      <c r="E57" s="1"/>
      <c r="F57" s="37"/>
      <c r="G57" s="37"/>
      <c r="H57" s="37"/>
      <c r="I57" s="37"/>
      <c r="J57" s="37"/>
      <c r="S57" s="10">
        <v>15416</v>
      </c>
      <c r="T57" s="25" t="s">
        <v>44</v>
      </c>
      <c r="U57" s="26">
        <v>-5.29671</v>
      </c>
      <c r="V57" s="26">
        <f>'Error Measurements'!$U$6/2^15*S57-'Error Measurements'!$U$6</f>
        <v>-5.2961144458007805</v>
      </c>
      <c r="W57" s="27">
        <f>(V57-U57)/'Error Measurements'!$P$33</f>
        <v>1.951252483422254</v>
      </c>
      <c r="X57" s="19">
        <f t="shared" si="2"/>
        <v>2.9777709960976395E-3</v>
      </c>
    </row>
    <row r="58" spans="5:26" x14ac:dyDescent="0.25">
      <c r="E58" s="1">
        <v>4</v>
      </c>
      <c r="F58" s="3">
        <f>F43*$E$12*100/(2*$B$12)</f>
        <v>3.7495275595276416E-3</v>
      </c>
      <c r="G58" s="3">
        <f>G43*$E$12*100/(2*$B$12)</f>
        <v>3.7440442416319529E-3</v>
      </c>
      <c r="H58" s="3">
        <f>H43*$E$12*100/(2*$B$12)</f>
        <v>6.8991307095305982E-3</v>
      </c>
      <c r="I58" s="3">
        <f>I43*$E$12*100/(2*$B$12)</f>
        <v>9.168345520888764E-3</v>
      </c>
      <c r="J58" s="3">
        <f>J43*$E$12*100/(2*$B$12)</f>
        <v>8.8728108588382038E-3</v>
      </c>
      <c r="S58" s="10">
        <v>15744</v>
      </c>
      <c r="T58" s="25" t="s">
        <v>45</v>
      </c>
      <c r="U58" s="26">
        <v>-5.1966299999999999</v>
      </c>
      <c r="V58" s="26">
        <f>'Error Measurements'!$U$6/2^15*S58-'Error Measurements'!$U$6</f>
        <v>-5.1960034765624998</v>
      </c>
      <c r="W58" s="27">
        <f>(V58-U58)/'Error Measurements'!$P$33</f>
        <v>2.052718988374632</v>
      </c>
      <c r="X58" s="19">
        <f t="shared" si="2"/>
        <v>3.1326171875001312E-3</v>
      </c>
    </row>
    <row r="59" spans="5:26" x14ac:dyDescent="0.25">
      <c r="E59" s="1">
        <v>5</v>
      </c>
      <c r="F59" s="3">
        <f>F44*$E$13*100/(2*$B$13)</f>
        <v>7.4990551190375217E-4</v>
      </c>
      <c r="G59" s="3">
        <f>G44*$E$13*100/(2*$B$13)</f>
        <v>7.4442219400806342E-4</v>
      </c>
      <c r="H59" s="3">
        <f>H44*$E$13*100/(2*$B$13)</f>
        <v>-5.6167922841721934E-3</v>
      </c>
      <c r="I59" s="3">
        <f>I44*$E$13*100/(2*$B$13)</f>
        <v>1.1468055757400708E-2</v>
      </c>
      <c r="J59" s="3">
        <f>J44*$E$13*100/(2*$B$13)</f>
        <v>1.1372495898526258E-2</v>
      </c>
      <c r="S59" s="10">
        <v>16072</v>
      </c>
      <c r="T59" s="25" t="s">
        <v>46</v>
      </c>
      <c r="U59" s="26">
        <v>-5.0964999999999998</v>
      </c>
      <c r="V59" s="26">
        <f>'Error Measurements'!$U$6/2^15*S59-'Error Measurements'!$U$6</f>
        <v>-5.0958925073242183</v>
      </c>
      <c r="W59" s="27">
        <f>(V59-U59)/'Error Measurements'!$P$33</f>
        <v>1.9903672811525215</v>
      </c>
      <c r="X59" s="19">
        <f t="shared" si="2"/>
        <v>3.0374633789076455E-3</v>
      </c>
    </row>
    <row r="60" spans="5:26" x14ac:dyDescent="0.25">
      <c r="E60" s="1">
        <v>6</v>
      </c>
      <c r="F60" s="3">
        <f>F45*$E$14*100/(2*$B$14)</f>
        <v>-8.0489858277829254E-3</v>
      </c>
      <c r="G60" s="3">
        <f>G45*$E$14*100/(2*$B$14)</f>
        <v>-8.2544439488547242E-3</v>
      </c>
      <c r="H60" s="3">
        <f>H45*$E$14*100/(2*$B$14)</f>
        <v>-8.1385245459072147E-3</v>
      </c>
      <c r="I60" s="3">
        <f>I45*$E$14*100/(2*$B$14)</f>
        <v>-6.9296261346859676E-3</v>
      </c>
      <c r="J60" s="3">
        <f>J45*$E$14*100/(2*$B$14)</f>
        <v>-7.1751670959358397E-3</v>
      </c>
      <c r="S60" s="10">
        <v>16400</v>
      </c>
      <c r="T60" s="25" t="s">
        <v>184</v>
      </c>
      <c r="U60" s="26">
        <v>-4.9963600000000001</v>
      </c>
      <c r="V60" s="26">
        <f>'Error Measurements'!$U$6/2^15*S60-'Error Measurements'!$U$6</f>
        <v>-4.9957815380859376</v>
      </c>
      <c r="W60" s="27">
        <f>(V60-U60)/'Error Measurements'!$P$33</f>
        <v>1.895251931493185</v>
      </c>
      <c r="X60" s="19">
        <f t="shared" si="2"/>
        <v>2.8923095703126123E-3</v>
      </c>
    </row>
    <row r="61" spans="5:26" x14ac:dyDescent="0.25">
      <c r="E61" s="1">
        <v>7</v>
      </c>
      <c r="F61" s="3">
        <f>F46*$E$15*100/(2*$B$15)</f>
        <v>1.1348581427318226E-2</v>
      </c>
      <c r="G61" s="3">
        <f>G46*$E$15*100/(2*$B$15)</f>
        <v>1.1392351895949296E-2</v>
      </c>
      <c r="H61" s="3">
        <f>H46*$E$15*100/(2*$B$15)</f>
        <v>1.4806649168853893E-2</v>
      </c>
      <c r="I61" s="3">
        <f>I46*$E$15*100/(2*$B$15)</f>
        <v>1.9818277720169537E-2</v>
      </c>
      <c r="J61" s="3">
        <f>J46*$E$15*100/(2*$B$15)</f>
        <v>1.957148392340112E-2</v>
      </c>
      <c r="S61" s="10">
        <v>16728</v>
      </c>
      <c r="T61" s="25" t="s">
        <v>185</v>
      </c>
      <c r="U61" s="26">
        <v>-4.8962500000000002</v>
      </c>
      <c r="V61" s="26">
        <f>'Error Measurements'!$U$6/2^15*S61-'Error Measurements'!$U$6</f>
        <v>-4.8956705688476561</v>
      </c>
      <c r="W61" s="27">
        <f>(V61-U61)/'Error Measurements'!$P$33</f>
        <v>1.8984275091426159</v>
      </c>
      <c r="X61" s="19">
        <f t="shared" si="2"/>
        <v>2.8971557617207822E-3</v>
      </c>
    </row>
    <row r="62" spans="5:26" x14ac:dyDescent="0.25">
      <c r="E62" s="1">
        <v>8</v>
      </c>
      <c r="F62" s="3">
        <f>F47*$E$16*100/(2*$B$16)</f>
        <v>-9.9987301612462168E-4</v>
      </c>
      <c r="G62" s="3">
        <f>G47*$E$16*100/(2*$B$16)</f>
        <v>-9.5462272043421513E-4</v>
      </c>
      <c r="H62" s="3">
        <f>H47*$E$16*100/(2*$B$16)</f>
        <v>-5.4213114934403336E-3</v>
      </c>
      <c r="I62" s="3">
        <f>I47*$E$16*100/(2*$B$16)</f>
        <v>1.2916606050992393E-2</v>
      </c>
      <c r="J62" s="3">
        <f>J47*$E$16*100/(2*$B$16)</f>
        <v>1.2572330621137924E-2</v>
      </c>
      <c r="S62" s="10">
        <v>17056</v>
      </c>
      <c r="T62" s="25" t="s">
        <v>47</v>
      </c>
      <c r="U62" s="26">
        <v>-4.7961400000000003</v>
      </c>
      <c r="V62" s="26">
        <f>'Error Measurements'!$U$6/2^15*S62-'Error Measurements'!$U$6</f>
        <v>-4.7955595996093745</v>
      </c>
      <c r="W62" s="27">
        <f>(V62-U62)/'Error Measurements'!$P$33</f>
        <v>1.9016030867920468</v>
      </c>
      <c r="X62" s="19">
        <f t="shared" si="2"/>
        <v>2.902001953128952E-3</v>
      </c>
    </row>
    <row r="63" spans="5:26" x14ac:dyDescent="0.25">
      <c r="E63" s="1">
        <v>9</v>
      </c>
      <c r="F63" s="3">
        <f>F48*$E$17*100/(2*$B$17)</f>
        <v>1.4998095241869323E-3</v>
      </c>
      <c r="G63" s="3">
        <f>G48*$E$17*100/(2*$B$17)</f>
        <v>1.5950534706906745E-3</v>
      </c>
      <c r="H63" s="3">
        <f>H48*$E$17*100/(2*$B$17)</f>
        <v>4.8348859694818756E-3</v>
      </c>
      <c r="I63" s="3">
        <f>I48*$E$17*100/(2*$B$17)</f>
        <v>8.9171139864850282E-3</v>
      </c>
      <c r="J63" s="3">
        <f>J48*$E$17*100/(2*$B$17)</f>
        <v>8.8228068106617121E-3</v>
      </c>
      <c r="S63" s="10">
        <v>17384</v>
      </c>
      <c r="T63" s="25" t="s">
        <v>186</v>
      </c>
      <c r="U63" s="26">
        <v>-4.6960499999999996</v>
      </c>
      <c r="V63" s="26">
        <f>'Error Measurements'!$U$6/2^15*S63-'Error Measurements'!$U$6</f>
        <v>-4.6954486303710938</v>
      </c>
      <c r="W63" s="27">
        <f>(V63-U63)/'Error Measurements'!$P$33</f>
        <v>1.970305949307199</v>
      </c>
      <c r="X63" s="19">
        <f t="shared" si="2"/>
        <v>3.0068481445288953E-3</v>
      </c>
    </row>
    <row r="64" spans="5:26" x14ac:dyDescent="0.25">
      <c r="E64" s="1">
        <v>10</v>
      </c>
      <c r="F64" s="3">
        <f>F49*$E$18*100/(2*$B$18)</f>
        <v>-8.748906386707913E-3</v>
      </c>
      <c r="G64" s="3">
        <f>G49*$E$18*100/(2*$B$18)</f>
        <v>-8.755129668847221E-3</v>
      </c>
      <c r="H64" s="3">
        <f>H49*$E$18*100/(2*$B$18)</f>
        <v>-2.7951506061742286E-3</v>
      </c>
      <c r="I64" s="3">
        <f>I49*$E$18*100/(2*$B$18)</f>
        <v>3.5703087162884881E-3</v>
      </c>
      <c r="J64" s="3">
        <f>J49*$E$18*100/(2*$B$18)</f>
        <v>3.5734836734341276E-3</v>
      </c>
      <c r="S64" s="10">
        <v>17712</v>
      </c>
      <c r="T64" s="25" t="s">
        <v>187</v>
      </c>
      <c r="U64" s="26">
        <v>-4.5959899999999996</v>
      </c>
      <c r="V64" s="26">
        <f>'Error Measurements'!$U$6/2^15*S64-'Error Measurements'!$U$6</f>
        <v>-4.5953376611328123</v>
      </c>
      <c r="W64" s="27">
        <f>(V64-U64)/'Error Measurements'!$P$33</f>
        <v>2.1372997391340283</v>
      </c>
      <c r="X64" s="19">
        <f t="shared" si="2"/>
        <v>3.2616943359364829E-3</v>
      </c>
    </row>
    <row r="65" spans="5:24" x14ac:dyDescent="0.25">
      <c r="S65" s="10">
        <v>18040</v>
      </c>
      <c r="T65" s="25" t="s">
        <v>188</v>
      </c>
      <c r="U65" s="26">
        <v>-4.4958400000000003</v>
      </c>
      <c r="V65" s="26">
        <f>'Error Measurements'!$U$6/2^15*S65-'Error Measurements'!$U$6</f>
        <v>-4.4952266918945307</v>
      </c>
      <c r="W65" s="27">
        <f>(V65-U65)/'Error Measurements'!$P$33</f>
        <v>2.0094207470432863</v>
      </c>
      <c r="X65" s="19">
        <f t="shared" si="2"/>
        <v>3.0665405273477826E-3</v>
      </c>
    </row>
    <row r="66" spans="5:24" x14ac:dyDescent="0.25">
      <c r="S66" s="10">
        <v>18368</v>
      </c>
      <c r="T66" s="25" t="s">
        <v>48</v>
      </c>
      <c r="U66" s="26">
        <v>-4.3957899999999999</v>
      </c>
      <c r="V66" s="26">
        <f>'Error Measurements'!$U$6/2^15*S66-'Error Measurements'!$U$6</f>
        <v>-4.3951157226562501</v>
      </c>
      <c r="W66" s="27">
        <f>(V66-U66)/'Error Measurements'!$P$33</f>
        <v>2.2091781793015217</v>
      </c>
      <c r="X66" s="19">
        <f t="shared" si="2"/>
        <v>3.3713867187490361E-3</v>
      </c>
    </row>
    <row r="67" spans="5:24" x14ac:dyDescent="0.25">
      <c r="S67" s="10">
        <v>18696</v>
      </c>
      <c r="T67" s="25" t="s">
        <v>189</v>
      </c>
      <c r="U67" s="26">
        <v>-4.2956399999999997</v>
      </c>
      <c r="V67" s="26">
        <f>'Error Measurements'!$U$6/2^15*S67-'Error Measurements'!$U$6</f>
        <v>-4.2950047534179685</v>
      </c>
      <c r="W67" s="27">
        <f>(V67-U67)/'Error Measurements'!$P$33</f>
        <v>2.0812991872078697</v>
      </c>
      <c r="X67" s="19">
        <f t="shared" si="2"/>
        <v>3.1762329101558966E-3</v>
      </c>
    </row>
    <row r="68" spans="5:24" x14ac:dyDescent="0.25">
      <c r="S68" s="10">
        <v>19024</v>
      </c>
      <c r="T68" s="25" t="s">
        <v>49</v>
      </c>
      <c r="U68" s="26">
        <v>-4.1954799999999999</v>
      </c>
      <c r="V68" s="26">
        <f>'Error Measurements'!$U$6/2^15*S68-'Error Measurements'!$U$6</f>
        <v>-4.1948937841796869</v>
      </c>
      <c r="W68" s="27">
        <f>(V68-U68)/'Error Measurements'!$P$33</f>
        <v>1.9206565526799018</v>
      </c>
      <c r="X68" s="19">
        <f t="shared" si="2"/>
        <v>2.9310791015646487E-3</v>
      </c>
    </row>
    <row r="69" spans="5:24" x14ac:dyDescent="0.25">
      <c r="S69" s="10">
        <v>19352</v>
      </c>
      <c r="T69" s="25" t="s">
        <v>50</v>
      </c>
      <c r="U69" s="26">
        <v>-4.0954300000000003</v>
      </c>
      <c r="V69" s="26">
        <f>'Error Measurements'!$U$6/2^15*S69-'Error Measurements'!$U$6</f>
        <v>-4.0947828149414063</v>
      </c>
      <c r="W69" s="27">
        <f>(V69-U69)/'Error Measurements'!$P$33</f>
        <v>2.120413984941047</v>
      </c>
      <c r="X69" s="19">
        <f t="shared" si="2"/>
        <v>3.2359252929703435E-3</v>
      </c>
    </row>
    <row r="70" spans="5:24" x14ac:dyDescent="0.25">
      <c r="S70" s="10">
        <v>19680</v>
      </c>
      <c r="T70" s="25" t="s">
        <v>51</v>
      </c>
      <c r="U70" s="26">
        <v>-3.9953699999999999</v>
      </c>
      <c r="V70" s="26">
        <f>'Error Measurements'!$U$6/2^15*S70-'Error Measurements'!$U$6</f>
        <v>-3.9946718457031247</v>
      </c>
      <c r="W70" s="27">
        <f>(V70-U70)/'Error Measurements'!$P$33</f>
        <v>2.2874077747664212</v>
      </c>
      <c r="X70" s="19">
        <f t="shared" si="2"/>
        <v>3.4907714843757103E-3</v>
      </c>
    </row>
    <row r="71" spans="5:24" x14ac:dyDescent="0.25">
      <c r="E71" s="34" t="s">
        <v>239</v>
      </c>
      <c r="F71" s="34"/>
      <c r="G71" s="34"/>
      <c r="H71" s="34"/>
      <c r="I71" s="34"/>
      <c r="J71" s="34"/>
      <c r="S71" s="10">
        <v>20008</v>
      </c>
      <c r="T71" s="25" t="s">
        <v>190</v>
      </c>
      <c r="U71" s="26">
        <v>-3.8952499999999999</v>
      </c>
      <c r="V71" s="26">
        <f>'Error Measurements'!$U$6/2^15*S71-'Error Measurements'!$U$6</f>
        <v>-3.8945608764648432</v>
      </c>
      <c r="W71" s="27">
        <f>(V71-U71)/'Error Measurements'!$P$33</f>
        <v>2.2578197099800814</v>
      </c>
      <c r="X71" s="19">
        <f t="shared" si="2"/>
        <v>3.4456176757835526E-3</v>
      </c>
    </row>
    <row r="72" spans="5:24" x14ac:dyDescent="0.25">
      <c r="E72" s="35" t="s">
        <v>17</v>
      </c>
      <c r="F72" s="36"/>
      <c r="G72" s="19" t="s">
        <v>18</v>
      </c>
      <c r="H72" s="19" t="s">
        <v>13</v>
      </c>
      <c r="I72" s="32" t="s">
        <v>235</v>
      </c>
      <c r="J72" s="19" t="s">
        <v>236</v>
      </c>
      <c r="S72" s="10">
        <v>20336</v>
      </c>
      <c r="T72" s="25" t="s">
        <v>52</v>
      </c>
      <c r="U72" s="26">
        <v>-3.79515</v>
      </c>
      <c r="V72" s="26">
        <f>'Error Measurements'!$U$6/2^15*S72-'Error Measurements'!$U$6</f>
        <v>-3.7944499072265625</v>
      </c>
      <c r="W72" s="27">
        <f>(V72-U72)/'Error Measurements'!$P$33</f>
        <v>2.2937589300623733</v>
      </c>
      <c r="X72" s="19">
        <f t="shared" si="2"/>
        <v>3.5004638671876087E-3</v>
      </c>
    </row>
    <row r="73" spans="5:24" x14ac:dyDescent="0.25">
      <c r="E73" s="20">
        <v>8191</v>
      </c>
      <c r="F73" s="21" t="s">
        <v>219</v>
      </c>
      <c r="G73" s="13">
        <v>-7.5015999999999998</v>
      </c>
      <c r="H73" s="13">
        <f>'Error Measurements'!$U$6/2^15*E73-'Error Measurements'!$U$6</f>
        <v>-7.5013027163696284</v>
      </c>
      <c r="I73" s="16">
        <f t="shared" ref="I73:I86" si="14">(H73-G73)/$P$33</f>
        <v>0.97400945674326744</v>
      </c>
      <c r="J73" s="17"/>
      <c r="S73" s="10">
        <v>20664</v>
      </c>
      <c r="T73" s="25" t="s">
        <v>53</v>
      </c>
      <c r="U73" s="26">
        <v>-3.6950500000000002</v>
      </c>
      <c r="V73" s="26">
        <f>'Error Measurements'!$U$6/2^15*S73-'Error Measurements'!$U$6</f>
        <v>-3.6943389379882809</v>
      </c>
      <c r="W73" s="27">
        <f>(V73-U73)/'Error Measurements'!$P$33</f>
        <v>2.3296981501475749</v>
      </c>
      <c r="X73" s="19">
        <f t="shared" si="2"/>
        <v>3.5553100585961057E-3</v>
      </c>
    </row>
    <row r="74" spans="5:24" x14ac:dyDescent="0.25">
      <c r="E74" s="22">
        <v>8192</v>
      </c>
      <c r="F74" s="23" t="s">
        <v>220</v>
      </c>
      <c r="G74" s="14">
        <v>-7.5013500000000004</v>
      </c>
      <c r="H74" s="14">
        <f>'Error Measurements'!$U$6/2^15*E74-'Error Measurements'!$U$6</f>
        <v>-7.5009974999999995</v>
      </c>
      <c r="I74" s="33">
        <f t="shared" si="14"/>
        <v>1.1549183958561888</v>
      </c>
      <c r="J74" s="15">
        <f>I74-I73</f>
        <v>0.18090893911292139</v>
      </c>
      <c r="S74" s="10">
        <v>20992</v>
      </c>
      <c r="T74" s="25" t="s">
        <v>191</v>
      </c>
      <c r="U74" s="26">
        <v>-3.5949599999999999</v>
      </c>
      <c r="V74" s="26">
        <f>'Error Measurements'!$U$6/2^15*S74-'Error Measurements'!$U$6</f>
        <v>-3.5942279687499994</v>
      </c>
      <c r="W74" s="27">
        <f>(V74-U74)/'Error Measurements'!$P$33</f>
        <v>2.398401012667092</v>
      </c>
      <c r="X74" s="19">
        <f t="shared" si="2"/>
        <v>3.6601562500027103E-3</v>
      </c>
    </row>
    <row r="75" spans="5:24" x14ac:dyDescent="0.25">
      <c r="E75" s="20">
        <v>16383</v>
      </c>
      <c r="F75" s="21" t="s">
        <v>231</v>
      </c>
      <c r="G75" s="13">
        <v>-5.0015900000000002</v>
      </c>
      <c r="H75" s="13">
        <f>'Error Measurements'!$U$6/2^15*E75-'Error Measurements'!$U$6</f>
        <v>-5.0009702163696286</v>
      </c>
      <c r="I75" s="16">
        <f t="shared" si="14"/>
        <v>2.0306369252906893</v>
      </c>
      <c r="J75" s="17"/>
      <c r="S75" s="10">
        <v>21320</v>
      </c>
      <c r="T75" s="25" t="s">
        <v>192</v>
      </c>
      <c r="U75" s="26">
        <v>-3.4948700000000001</v>
      </c>
      <c r="V75" s="26">
        <f>'Error Measurements'!$U$6/2^15*S75-'Error Measurements'!$U$6</f>
        <v>-3.4941169995117187</v>
      </c>
      <c r="W75" s="27">
        <f>(V75-U75)/'Error Measurements'!$P$33</f>
        <v>2.4671038751851544</v>
      </c>
      <c r="X75" s="19">
        <f t="shared" ref="X75:X138" si="15">(ABS(U75-V75)/20)*100</f>
        <v>3.7650024414070953E-3</v>
      </c>
    </row>
    <row r="76" spans="5:24" x14ac:dyDescent="0.25">
      <c r="E76" s="22">
        <v>16384</v>
      </c>
      <c r="F76" s="23" t="s">
        <v>232</v>
      </c>
      <c r="G76" s="14">
        <v>-5.0012299999999996</v>
      </c>
      <c r="H76" s="14">
        <f>'Error Measurements'!$U$6/2^15*E76-'Error Measurements'!$U$6</f>
        <v>-5.0006649999999997</v>
      </c>
      <c r="I76" s="18">
        <f t="shared" si="14"/>
        <v>1.8511457976086778</v>
      </c>
      <c r="J76" s="15">
        <f>I76-I75</f>
        <v>-0.17949112768201148</v>
      </c>
      <c r="S76" s="10">
        <v>21648</v>
      </c>
      <c r="T76" s="25" t="s">
        <v>193</v>
      </c>
      <c r="U76" s="26">
        <v>-3.3947799999999999</v>
      </c>
      <c r="V76" s="26">
        <f>'Error Measurements'!$U$6/2^15*S76-'Error Measurements'!$U$6</f>
        <v>-3.3940060302734372</v>
      </c>
      <c r="W76" s="27">
        <f>(V76-U76)/'Error Measurements'!$P$33</f>
        <v>2.5358067377046716</v>
      </c>
      <c r="X76" s="19">
        <f t="shared" si="15"/>
        <v>3.8698486328136998E-3</v>
      </c>
    </row>
    <row r="77" spans="5:24" x14ac:dyDescent="0.25">
      <c r="E77" s="20">
        <v>24575</v>
      </c>
      <c r="F77" s="21" t="s">
        <v>221</v>
      </c>
      <c r="G77" s="13">
        <v>-2.5014699999999999</v>
      </c>
      <c r="H77" s="13">
        <f>'Error Measurements'!$U$6/2^15*E77-'Error Measurements'!$U$6</f>
        <v>-2.5006377163696287</v>
      </c>
      <c r="I77" s="33">
        <f t="shared" si="14"/>
        <v>2.7268643270446331</v>
      </c>
      <c r="J77" s="17"/>
      <c r="S77" s="10">
        <v>21976</v>
      </c>
      <c r="T77" s="25" t="s">
        <v>54</v>
      </c>
      <c r="U77" s="26">
        <v>-3.2947099999999998</v>
      </c>
      <c r="V77" s="26">
        <f>'Error Measurements'!$U$6/2^15*S77-'Error Measurements'!$U$6</f>
        <v>-3.2938950610351556</v>
      </c>
      <c r="W77" s="27">
        <f>(V77-U77)/'Error Measurements'!$P$33</f>
        <v>2.6700368850957301</v>
      </c>
      <c r="X77" s="19">
        <f t="shared" si="15"/>
        <v>4.0746948242209591E-3</v>
      </c>
    </row>
    <row r="78" spans="5:24" x14ac:dyDescent="0.25">
      <c r="E78" s="22">
        <v>24576</v>
      </c>
      <c r="F78" s="23" t="s">
        <v>222</v>
      </c>
      <c r="G78" s="14">
        <v>-2.50122</v>
      </c>
      <c r="H78" s="14">
        <f>'Error Measurements'!$U$6/2^15*E78-'Error Measurements'!$U$6</f>
        <v>-2.5003324999999998</v>
      </c>
      <c r="I78" s="33">
        <f t="shared" si="14"/>
        <v>2.9077732661560995</v>
      </c>
      <c r="J78" s="15">
        <f>I78-I77</f>
        <v>0.18090893911146644</v>
      </c>
      <c r="S78" s="10">
        <v>22304</v>
      </c>
      <c r="T78" s="25" t="s">
        <v>194</v>
      </c>
      <c r="U78" s="26">
        <v>-3.1946099999999999</v>
      </c>
      <c r="V78" s="26">
        <f>'Error Measurements'!$U$6/2^15*S78-'Error Measurements'!$U$6</f>
        <v>-3.1937840917968749</v>
      </c>
      <c r="W78" s="27">
        <f>(V78-U78)/'Error Measurements'!$P$33</f>
        <v>2.7059761051780216</v>
      </c>
      <c r="X78" s="19">
        <f t="shared" si="15"/>
        <v>4.1295410156250156E-3</v>
      </c>
    </row>
    <row r="79" spans="5:24" x14ac:dyDescent="0.25">
      <c r="E79" s="20">
        <v>32767</v>
      </c>
      <c r="F79" s="21" t="s">
        <v>223</v>
      </c>
      <c r="G79" s="13">
        <v>-1.4603000000000001E-3</v>
      </c>
      <c r="H79" s="13">
        <f>'Error Measurements'!$U$6/2^15*E79-'Error Measurements'!$U$6</f>
        <v>-3.052163696288801E-4</v>
      </c>
      <c r="I79" s="16">
        <f t="shared" si="14"/>
        <v>3.7844747048643392</v>
      </c>
      <c r="J79" s="17"/>
      <c r="S79" s="10">
        <v>22632</v>
      </c>
      <c r="T79" s="25" t="s">
        <v>195</v>
      </c>
      <c r="U79" s="26">
        <v>-3.0944400000000001</v>
      </c>
      <c r="V79" s="26">
        <f>'Error Measurements'!$U$6/2^15*S79-'Error Measurements'!$U$6</f>
        <v>-3.0936731225585934</v>
      </c>
      <c r="W79" s="27">
        <f>(V79-U79)/'Error Measurements'!$P$33</f>
        <v>2.5125698282142834</v>
      </c>
      <c r="X79" s="19">
        <f t="shared" si="15"/>
        <v>3.8343872070334406E-3</v>
      </c>
    </row>
    <row r="80" spans="5:24" x14ac:dyDescent="0.25">
      <c r="E80" s="22">
        <v>32768</v>
      </c>
      <c r="F80" s="23" t="s">
        <v>224</v>
      </c>
      <c r="G80" s="14">
        <v>-1.114E-3</v>
      </c>
      <c r="H80" s="14">
        <f>'Error Measurements'!$U$6/2^15*E80-'Error Measurements'!$U$6</f>
        <v>0</v>
      </c>
      <c r="I80" s="18">
        <f t="shared" si="14"/>
        <v>3.6498697673209466</v>
      </c>
      <c r="J80" s="15">
        <f>I80-I79</f>
        <v>-0.13460493754339264</v>
      </c>
      <c r="S80" s="10">
        <v>22960</v>
      </c>
      <c r="T80" s="25" t="s">
        <v>55</v>
      </c>
      <c r="U80" s="26">
        <v>-2.99438</v>
      </c>
      <c r="V80" s="26">
        <f>'Error Measurements'!$U$6/2^15*S80-'Error Measurements'!$U$6</f>
        <v>-2.9935621533203127</v>
      </c>
      <c r="W80" s="27">
        <f>(V80-U80)/'Error Measurements'!$P$33</f>
        <v>2.6795636180382028</v>
      </c>
      <c r="X80" s="19">
        <f t="shared" si="15"/>
        <v>4.089233398436587E-3</v>
      </c>
    </row>
    <row r="81" spans="5:24" x14ac:dyDescent="0.25">
      <c r="E81" s="20">
        <v>40959</v>
      </c>
      <c r="F81" s="21" t="s">
        <v>225</v>
      </c>
      <c r="G81" s="13">
        <v>2.49864</v>
      </c>
      <c r="H81" s="13">
        <f>'Error Measurements'!$U$6/2^15*E81-'Error Measurements'!$U$6</f>
        <v>2.5000272836303701</v>
      </c>
      <c r="I81" s="33">
        <f t="shared" si="14"/>
        <v>4.5452464822146306</v>
      </c>
      <c r="J81" s="17"/>
      <c r="S81" s="10">
        <v>23288</v>
      </c>
      <c r="T81" s="25" t="s">
        <v>56</v>
      </c>
      <c r="U81" s="26">
        <v>-2.8942299999999999</v>
      </c>
      <c r="V81" s="26">
        <f>'Error Measurements'!$U$6/2^15*S81-'Error Measurements'!$U$6</f>
        <v>-2.8934511840820312</v>
      </c>
      <c r="W81" s="27">
        <f>(V81-U81)/'Error Measurements'!$P$33</f>
        <v>2.5516846259445507</v>
      </c>
      <c r="X81" s="19">
        <f t="shared" si="15"/>
        <v>3.894079589843447E-3</v>
      </c>
    </row>
    <row r="82" spans="5:24" x14ac:dyDescent="0.25">
      <c r="E82" s="22">
        <v>40960</v>
      </c>
      <c r="F82" s="23" t="s">
        <v>226</v>
      </c>
      <c r="G82" s="14">
        <v>2.4989499999999998</v>
      </c>
      <c r="H82" s="14">
        <f>'Error Measurements'!$U$6/2^15*E82-'Error Measurements'!$U$6</f>
        <v>2.500332499999999</v>
      </c>
      <c r="I82" s="33">
        <f t="shared" si="14"/>
        <v>4.5295735667129273</v>
      </c>
      <c r="J82" s="15">
        <f>I82-I81</f>
        <v>-1.5672915501703244E-2</v>
      </c>
      <c r="S82" s="10">
        <v>23616</v>
      </c>
      <c r="T82" s="25" t="s">
        <v>57</v>
      </c>
      <c r="U82" s="26">
        <v>-2.7941600000000002</v>
      </c>
      <c r="V82" s="26">
        <f>'Error Measurements'!$U$6/2^15*S82-'Error Measurements'!$U$6</f>
        <v>-2.7933402148437496</v>
      </c>
      <c r="W82" s="27">
        <f>(V82-U82)/'Error Measurements'!$P$33</f>
        <v>2.6859147733370645</v>
      </c>
      <c r="X82" s="19">
        <f t="shared" si="15"/>
        <v>4.0989257812529267E-3</v>
      </c>
    </row>
    <row r="83" spans="5:24" x14ac:dyDescent="0.25">
      <c r="E83" s="20">
        <v>49151</v>
      </c>
      <c r="F83" s="21" t="s">
        <v>227</v>
      </c>
      <c r="G83" s="13">
        <v>4.99871</v>
      </c>
      <c r="H83" s="13">
        <f>'Error Measurements'!$U$6/2^15*E83-'Error Measurements'!$U$6</f>
        <v>5.0003597836303708</v>
      </c>
      <c r="I83" s="16">
        <f t="shared" si="14"/>
        <v>5.4052920961503377</v>
      </c>
      <c r="J83" s="17"/>
      <c r="S83" s="10">
        <v>23944</v>
      </c>
      <c r="T83" s="25" t="s">
        <v>58</v>
      </c>
      <c r="U83" s="26">
        <v>-2.6941700000000002</v>
      </c>
      <c r="V83" s="26">
        <f>'Error Measurements'!$U$6/2^15*S83-'Error Measurements'!$U$6</f>
        <v>-2.6932292456054689</v>
      </c>
      <c r="W83" s="27">
        <f>(V83-U83)/'Error Measurements'!$P$33</f>
        <v>3.082254060209924</v>
      </c>
      <c r="X83" s="19">
        <f t="shared" si="15"/>
        <v>4.7037719726561456E-3</v>
      </c>
    </row>
    <row r="84" spans="5:24" x14ac:dyDescent="0.25">
      <c r="E84" s="22">
        <v>49152</v>
      </c>
      <c r="F84" s="23" t="s">
        <v>228</v>
      </c>
      <c r="G84" s="14">
        <v>4.9989999999999997</v>
      </c>
      <c r="H84" s="14">
        <f>'Error Measurements'!$U$6/2^15*E84-'Error Measurements'!$U$6</f>
        <v>5.0006649999999997</v>
      </c>
      <c r="I84" s="18">
        <f t="shared" si="14"/>
        <v>5.4551464655201762</v>
      </c>
      <c r="J84" s="15">
        <f>I84-I83</f>
        <v>4.9854369369838558E-2</v>
      </c>
      <c r="S84" s="10">
        <v>24272</v>
      </c>
      <c r="T84" s="25" t="s">
        <v>59</v>
      </c>
      <c r="U84" s="26">
        <v>-2.59395</v>
      </c>
      <c r="V84" s="26">
        <f>'Error Measurements'!$U$6/2^15*S84-'Error Measurements'!$U$6</f>
        <v>-2.5931182763671874</v>
      </c>
      <c r="W84" s="27">
        <f>(V84-U84)/'Error Measurements'!$P$33</f>
        <v>2.7250295710673318</v>
      </c>
      <c r="X84" s="19">
        <f t="shared" si="15"/>
        <v>4.1586181640629327E-3</v>
      </c>
    </row>
    <row r="85" spans="5:24" x14ac:dyDescent="0.25">
      <c r="E85" s="20">
        <v>57343</v>
      </c>
      <c r="F85" s="21" t="s">
        <v>229</v>
      </c>
      <c r="G85" s="13">
        <v>7.4987490000000001</v>
      </c>
      <c r="H85" s="13">
        <f>'Error Measurements'!$U$6/2^15*E85-'Error Measurements'!$U$6</f>
        <v>7.5006922836303715</v>
      </c>
      <c r="I85" s="33">
        <f t="shared" si="14"/>
        <v>6.3669050016359163</v>
      </c>
      <c r="J85" s="17"/>
      <c r="S85" s="10">
        <v>24600</v>
      </c>
      <c r="T85" s="25" t="s">
        <v>196</v>
      </c>
      <c r="U85" s="26">
        <v>-2.4938799999999999</v>
      </c>
      <c r="V85" s="26">
        <f>'Error Measurements'!$U$6/2^15*S85-'Error Measurements'!$U$6</f>
        <v>-2.4930073071289058</v>
      </c>
      <c r="W85" s="27">
        <f>(V85-U85)/'Error Measurements'!$P$33</f>
        <v>2.8592597184583903</v>
      </c>
      <c r="X85" s="19">
        <f t="shared" si="15"/>
        <v>4.3634643554701924E-3</v>
      </c>
    </row>
    <row r="86" spans="5:24" x14ac:dyDescent="0.25">
      <c r="E86" s="22">
        <v>57344</v>
      </c>
      <c r="F86" s="23" t="s">
        <v>230</v>
      </c>
      <c r="G86" s="14">
        <v>7.49899</v>
      </c>
      <c r="H86" s="14">
        <f>'Error Measurements'!$U$6/2^15*E86-'Error Measurements'!$U$6</f>
        <v>7.5009975000000004</v>
      </c>
      <c r="I86" s="18">
        <f t="shared" si="14"/>
        <v>6.57730121893914</v>
      </c>
      <c r="J86" s="15">
        <f>I86-I85</f>
        <v>0.21039621730322366</v>
      </c>
      <c r="S86" s="10">
        <v>24928</v>
      </c>
      <c r="T86" s="25" t="s">
        <v>197</v>
      </c>
      <c r="U86" s="26">
        <v>-2.3938000000000001</v>
      </c>
      <c r="V86" s="26">
        <f>'Error Measurements'!$U$6/2^15*S86-'Error Measurements'!$U$6</f>
        <v>-2.3928963378906252</v>
      </c>
      <c r="W86" s="27">
        <f>(V86-U86)/'Error Measurements'!$P$33</f>
        <v>2.9607262234122236</v>
      </c>
      <c r="X86" s="19">
        <f t="shared" si="15"/>
        <v>4.5183105468749041E-3</v>
      </c>
    </row>
    <row r="87" spans="5:24" x14ac:dyDescent="0.25">
      <c r="S87" s="10">
        <v>25256</v>
      </c>
      <c r="T87" s="25" t="s">
        <v>60</v>
      </c>
      <c r="U87" s="26">
        <v>-2.2936700000000001</v>
      </c>
      <c r="V87" s="26">
        <f>'Error Measurements'!$U$6/2^15*S87-'Error Measurements'!$U$6</f>
        <v>-2.2927853686523436</v>
      </c>
      <c r="W87" s="27">
        <f>(V87-U87)/'Error Measurements'!$P$33</f>
        <v>2.8983745161901129</v>
      </c>
      <c r="X87" s="19">
        <f t="shared" si="15"/>
        <v>4.4231567382824188E-3</v>
      </c>
    </row>
    <row r="88" spans="5:24" x14ac:dyDescent="0.25">
      <c r="S88" s="10">
        <v>25584</v>
      </c>
      <c r="T88" s="25" t="s">
        <v>61</v>
      </c>
      <c r="U88" s="26">
        <v>-2.1935799999999999</v>
      </c>
      <c r="V88" s="26">
        <f>'Error Measurements'!$U$6/2^15*S88-'Error Measurements'!$U$6</f>
        <v>-2.1926743994140621</v>
      </c>
      <c r="W88" s="27">
        <f>(V88-U88)/'Error Measurements'!$P$33</f>
        <v>2.9670773787096301</v>
      </c>
      <c r="X88" s="19">
        <f t="shared" si="15"/>
        <v>4.5280029296890234E-3</v>
      </c>
    </row>
    <row r="89" spans="5:24" x14ac:dyDescent="0.25">
      <c r="S89" s="10">
        <v>25912</v>
      </c>
      <c r="T89" s="25" t="s">
        <v>198</v>
      </c>
      <c r="U89" s="26">
        <v>-2.0935100000000002</v>
      </c>
      <c r="V89" s="26">
        <f>'Error Measurements'!$U$6/2^15*S89-'Error Measurements'!$U$6</f>
        <v>-2.0925634301757814</v>
      </c>
      <c r="W89" s="27">
        <f>(V89-U89)/'Error Measurements'!$P$33</f>
        <v>3.1013075260992338</v>
      </c>
      <c r="X89" s="19">
        <f t="shared" si="15"/>
        <v>4.7328491210940626E-3</v>
      </c>
    </row>
    <row r="90" spans="5:24" x14ac:dyDescent="0.25">
      <c r="S90" s="10">
        <v>26240</v>
      </c>
      <c r="T90" s="25" t="s">
        <v>199</v>
      </c>
      <c r="U90" s="26">
        <v>-1.99339</v>
      </c>
      <c r="V90" s="26">
        <f>'Error Measurements'!$U$6/2^15*S90-'Error Measurements'!$U$6</f>
        <v>-1.9924524609374998</v>
      </c>
      <c r="W90" s="27">
        <f>(V90-U90)/'Error Measurements'!$P$33</f>
        <v>3.0717194613121666</v>
      </c>
      <c r="X90" s="19">
        <f t="shared" si="15"/>
        <v>4.6876953125007947E-3</v>
      </c>
    </row>
    <row r="91" spans="5:24" x14ac:dyDescent="0.25">
      <c r="S91" s="10">
        <v>26568</v>
      </c>
      <c r="T91" s="25" t="s">
        <v>62</v>
      </c>
      <c r="U91" s="26">
        <v>-1.8933</v>
      </c>
      <c r="V91" s="26">
        <f>'Error Measurements'!$U$6/2^15*S91-'Error Measurements'!$U$6</f>
        <v>-1.8923414916992183</v>
      </c>
      <c r="W91" s="27">
        <f>(V91-U91)/'Error Measurements'!$P$33</f>
        <v>3.1404223238324112</v>
      </c>
      <c r="X91" s="19">
        <f t="shared" si="15"/>
        <v>4.7925415039085095E-3</v>
      </c>
    </row>
    <row r="92" spans="5:24" x14ac:dyDescent="0.25">
      <c r="S92" s="10">
        <v>26896</v>
      </c>
      <c r="T92" s="25" t="s">
        <v>200</v>
      </c>
      <c r="U92" s="26">
        <v>-1.79318</v>
      </c>
      <c r="V92" s="26">
        <f>'Error Measurements'!$U$6/2^15*S92-'Error Measurements'!$U$6</f>
        <v>-1.7922305224609367</v>
      </c>
      <c r="W92" s="27">
        <f>(V92-U92)/'Error Measurements'!$P$33</f>
        <v>3.1108342590460714</v>
      </c>
      <c r="X92" s="19">
        <f t="shared" si="15"/>
        <v>4.7473876953163519E-3</v>
      </c>
    </row>
    <row r="93" spans="5:24" x14ac:dyDescent="0.25">
      <c r="S93" s="10">
        <v>27224</v>
      </c>
      <c r="T93" s="25" t="s">
        <v>63</v>
      </c>
      <c r="U93" s="26">
        <v>-1.6930400000000001</v>
      </c>
      <c r="V93" s="26">
        <f>'Error Measurements'!$U$6/2^15*S93-'Error Measurements'!$U$6</f>
        <v>-1.6921195532226569</v>
      </c>
      <c r="W93" s="27">
        <f>(V93-U93)/'Error Measurements'!$P$33</f>
        <v>3.0157189093830978</v>
      </c>
      <c r="X93" s="19">
        <f t="shared" si="15"/>
        <v>4.6022338867157675E-3</v>
      </c>
    </row>
    <row r="94" spans="5:24" x14ac:dyDescent="0.25">
      <c r="S94" s="10">
        <v>27552</v>
      </c>
      <c r="T94" s="25" t="s">
        <v>64</v>
      </c>
      <c r="U94" s="26">
        <v>-1.5929800000000001</v>
      </c>
      <c r="V94" s="26">
        <f>'Error Measurements'!$U$6/2^15*S94-'Error Measurements'!$U$6</f>
        <v>-1.5920085839843754</v>
      </c>
      <c r="W94" s="27">
        <f>(V94-U94)/'Error Measurements'!$P$33</f>
        <v>3.1827126992099268</v>
      </c>
      <c r="X94" s="19">
        <f t="shared" si="15"/>
        <v>4.8570800781233547E-3</v>
      </c>
    </row>
    <row r="95" spans="5:24" x14ac:dyDescent="0.25">
      <c r="S95" s="10">
        <v>27880</v>
      </c>
      <c r="T95" s="25" t="s">
        <v>65</v>
      </c>
      <c r="U95" s="26">
        <v>-1.4928900000000001</v>
      </c>
      <c r="V95" s="26">
        <f>'Error Measurements'!$U$6/2^15*S95-'Error Measurements'!$U$6</f>
        <v>-1.4918976147460938</v>
      </c>
      <c r="W95" s="27">
        <f>(V95-U95)/'Error Measurements'!$P$33</f>
        <v>3.2514155617301719</v>
      </c>
      <c r="X95" s="19">
        <f t="shared" si="15"/>
        <v>4.9619262695310695E-3</v>
      </c>
    </row>
    <row r="96" spans="5:24" x14ac:dyDescent="0.25">
      <c r="S96" s="10">
        <v>28208</v>
      </c>
      <c r="T96" s="25" t="s">
        <v>201</v>
      </c>
      <c r="U96" s="26">
        <v>-1.3927700000000001</v>
      </c>
      <c r="V96" s="26">
        <f>'Error Measurements'!$U$6/2^15*S96-'Error Measurements'!$U$6</f>
        <v>-1.3917866455078123</v>
      </c>
      <c r="W96" s="27">
        <f>(V96-U96)/'Error Measurements'!$P$33</f>
        <v>3.2218274969438321</v>
      </c>
      <c r="X96" s="19">
        <f t="shared" si="15"/>
        <v>4.9167724609389118E-3</v>
      </c>
    </row>
    <row r="97" spans="19:24" x14ac:dyDescent="0.25">
      <c r="S97" s="10">
        <v>28536</v>
      </c>
      <c r="T97" s="25" t="s">
        <v>66</v>
      </c>
      <c r="U97" s="26">
        <v>-1.2926800000000001</v>
      </c>
      <c r="V97" s="26">
        <f>'Error Measurements'!$U$6/2^15*S97-'Error Measurements'!$U$6</f>
        <v>-1.2916756762695307</v>
      </c>
      <c r="W97" s="27">
        <f>(V97-U97)/'Error Measurements'!$P$33</f>
        <v>3.2905303594640767</v>
      </c>
      <c r="X97" s="19">
        <f t="shared" si="15"/>
        <v>5.0216186523466266E-3</v>
      </c>
    </row>
    <row r="98" spans="19:24" x14ac:dyDescent="0.25">
      <c r="S98" s="10">
        <v>28864</v>
      </c>
      <c r="T98" s="25" t="s">
        <v>67</v>
      </c>
      <c r="U98" s="26">
        <v>-1.1926000000000001</v>
      </c>
      <c r="V98" s="26">
        <f>'Error Measurements'!$U$6/2^15*S98-'Error Measurements'!$U$6</f>
        <v>-1.1915647070312492</v>
      </c>
      <c r="W98" s="27">
        <f>(V98-U98)/'Error Measurements'!$P$33</f>
        <v>3.3919968644200922</v>
      </c>
      <c r="X98" s="19">
        <f t="shared" si="15"/>
        <v>5.176464843754669E-3</v>
      </c>
    </row>
    <row r="99" spans="19:24" x14ac:dyDescent="0.25">
      <c r="S99" s="10">
        <v>29192</v>
      </c>
      <c r="T99" s="25" t="s">
        <v>202</v>
      </c>
      <c r="U99" s="26">
        <v>-1.0925</v>
      </c>
      <c r="V99" s="26">
        <f>'Error Measurements'!$U$6/2^15*S99-'Error Measurements'!$U$6</f>
        <v>-1.0914537377929694</v>
      </c>
      <c r="W99" s="27">
        <f>(V99-U99)/'Error Measurements'!$P$33</f>
        <v>3.4279360844987461</v>
      </c>
      <c r="X99" s="19">
        <f t="shared" si="15"/>
        <v>5.2313110351531744E-3</v>
      </c>
    </row>
    <row r="100" spans="19:24" x14ac:dyDescent="0.25">
      <c r="S100" s="10">
        <v>29520</v>
      </c>
      <c r="T100" s="25" t="s">
        <v>203</v>
      </c>
      <c r="U100" s="26">
        <v>-0.99241800000000002</v>
      </c>
      <c r="V100" s="26">
        <f>'Error Measurements'!$U$6/2^15*S100-'Error Measurements'!$U$6</f>
        <v>-0.99134276855468784</v>
      </c>
      <c r="W100" s="27">
        <f>(V100-U100)/'Error Measurements'!$P$33</f>
        <v>3.5228498609674621</v>
      </c>
      <c r="X100" s="19">
        <f t="shared" si="15"/>
        <v>5.3761572265609292E-3</v>
      </c>
    </row>
    <row r="101" spans="19:24" x14ac:dyDescent="0.25">
      <c r="S101" s="10">
        <v>29848</v>
      </c>
      <c r="T101" s="25" t="s">
        <v>204</v>
      </c>
      <c r="U101" s="26">
        <v>-0.89233499999999999</v>
      </c>
      <c r="V101" s="26">
        <f>'Error Measurements'!$U$6/2^15*S101-'Error Measurements'!$U$6</f>
        <v>-0.89123179931640628</v>
      </c>
      <c r="W101" s="27">
        <f>(V101-U101)/'Error Measurements'!$P$33</f>
        <v>3.6144872731925282</v>
      </c>
      <c r="X101" s="19">
        <f t="shared" si="15"/>
        <v>5.5160034179685402E-3</v>
      </c>
    </row>
    <row r="102" spans="19:24" x14ac:dyDescent="0.25">
      <c r="S102" s="10">
        <v>30176</v>
      </c>
      <c r="T102" s="25" t="s">
        <v>205</v>
      </c>
      <c r="U102" s="26">
        <v>-0.79226600000000003</v>
      </c>
      <c r="V102" s="26">
        <f>'Error Measurements'!$U$6/2^15*S102-'Error Measurements'!$U$6</f>
        <v>-0.79112083007812473</v>
      </c>
      <c r="W102" s="27">
        <f>(V102-U102)/'Error Measurements'!$P$33</f>
        <v>3.7519937848276004</v>
      </c>
      <c r="X102" s="19">
        <f t="shared" si="15"/>
        <v>5.7258496093764988E-3</v>
      </c>
    </row>
    <row r="103" spans="19:24" x14ac:dyDescent="0.25">
      <c r="S103" s="10">
        <v>30504</v>
      </c>
      <c r="T103" s="25" t="s">
        <v>206</v>
      </c>
      <c r="U103" s="26">
        <v>-0.69214900000000001</v>
      </c>
      <c r="V103" s="26">
        <f>'Error Measurements'!$U$6/2^15*S103-'Error Measurements'!$U$6</f>
        <v>-0.69100986083984317</v>
      </c>
      <c r="W103" s="27">
        <f>(V103-U103)/'Error Measurements'!$P$33</f>
        <v>3.7322348127718463</v>
      </c>
      <c r="X103" s="19">
        <f t="shared" si="15"/>
        <v>5.6956958007842173E-3</v>
      </c>
    </row>
    <row r="104" spans="19:24" x14ac:dyDescent="0.25">
      <c r="S104" s="10">
        <v>30832</v>
      </c>
      <c r="T104" s="25" t="s">
        <v>207</v>
      </c>
      <c r="U104" s="26">
        <v>-0.59199599999999997</v>
      </c>
      <c r="V104" s="26">
        <f>'Error Measurements'!$U$6/2^15*S104-'Error Measurements'!$U$6</f>
        <v>-0.59089889160156162</v>
      </c>
      <c r="W104" s="27">
        <f>(V104-U104)/'Error Measurements'!$P$33</f>
        <v>3.5945267279479722</v>
      </c>
      <c r="X104" s="19">
        <f t="shared" si="15"/>
        <v>5.4855419921917559E-3</v>
      </c>
    </row>
    <row r="105" spans="19:24" x14ac:dyDescent="0.25">
      <c r="S105" s="10">
        <v>31160</v>
      </c>
      <c r="T105" s="25" t="s">
        <v>68</v>
      </c>
      <c r="U105" s="26">
        <v>-0.49192999999999998</v>
      </c>
      <c r="V105" s="26">
        <f>'Error Measurements'!$U$6/2^15*S105-'Error Measurements'!$U$6</f>
        <v>-0.49078792236328184</v>
      </c>
      <c r="W105" s="27">
        <f>(V105-U105)/'Error Measurements'!$P$33</f>
        <v>3.7418623323078104</v>
      </c>
      <c r="X105" s="19">
        <f t="shared" si="15"/>
        <v>5.7103881835907089E-3</v>
      </c>
    </row>
    <row r="106" spans="19:24" x14ac:dyDescent="0.25">
      <c r="S106" s="10">
        <v>31488</v>
      </c>
      <c r="T106" s="25" t="s">
        <v>69</v>
      </c>
      <c r="U106" s="26">
        <v>-0.39179799999999998</v>
      </c>
      <c r="V106" s="26">
        <f>'Error Measurements'!$U$6/2^15*S106-'Error Measurements'!$U$6</f>
        <v>-0.39067695312500028</v>
      </c>
      <c r="W106" s="27">
        <f>(V106-U106)/'Error Measurements'!$P$33</f>
        <v>3.6729578965987639</v>
      </c>
      <c r="X106" s="19">
        <f t="shared" si="15"/>
        <v>5.6052343749984912E-3</v>
      </c>
    </row>
    <row r="107" spans="19:24" x14ac:dyDescent="0.25">
      <c r="S107" s="10">
        <v>31816</v>
      </c>
      <c r="T107" s="25" t="s">
        <v>70</v>
      </c>
      <c r="U107" s="26">
        <v>-0.29171000000000002</v>
      </c>
      <c r="V107" s="26">
        <f>'Error Measurements'!$U$6/2^15*S107-'Error Measurements'!$U$6</f>
        <v>-0.29056598388671873</v>
      </c>
      <c r="W107" s="27">
        <f>(V107-U107)/'Error Measurements'!$P$33</f>
        <v>3.748213487606308</v>
      </c>
      <c r="X107" s="19">
        <f t="shared" si="15"/>
        <v>5.7200805664064935E-3</v>
      </c>
    </row>
    <row r="108" spans="19:24" x14ac:dyDescent="0.25">
      <c r="S108" s="10">
        <v>32144</v>
      </c>
      <c r="T108" s="25" t="s">
        <v>71</v>
      </c>
      <c r="U108" s="26">
        <v>-0.191637</v>
      </c>
      <c r="V108" s="26">
        <f>'Error Measurements'!$U$6/2^15*S108-'Error Measurements'!$U$6</f>
        <v>-0.19045501464843717</v>
      </c>
      <c r="W108" s="27">
        <f>(V108-U108)/'Error Measurements'!$P$33</f>
        <v>3.8726145422669629</v>
      </c>
      <c r="X108" s="19">
        <f t="shared" si="15"/>
        <v>5.9099267578141546E-3</v>
      </c>
    </row>
    <row r="109" spans="19:24" x14ac:dyDescent="0.25">
      <c r="S109" s="10">
        <v>32472</v>
      </c>
      <c r="T109" s="25" t="s">
        <v>72</v>
      </c>
      <c r="U109" s="26">
        <v>-9.1494000000000006E-2</v>
      </c>
      <c r="V109" s="26">
        <f>'Error Measurements'!$U$6/2^15*S109-'Error Measurements'!$U$6</f>
        <v>-9.0344045410155616E-2</v>
      </c>
      <c r="W109" s="27">
        <f>(V109-U109)/'Error Measurements'!$P$33</f>
        <v>3.7676700998788144</v>
      </c>
      <c r="X109" s="19">
        <f t="shared" si="15"/>
        <v>5.7497729492219513E-3</v>
      </c>
    </row>
    <row r="110" spans="19:24" x14ac:dyDescent="0.25">
      <c r="S110" s="10">
        <v>32800</v>
      </c>
      <c r="T110" s="25" t="s">
        <v>208</v>
      </c>
      <c r="U110" s="26">
        <v>8.6549999999999995E-3</v>
      </c>
      <c r="V110" s="26">
        <f>'Error Measurements'!$U$6/2^15*S110-'Error Measurements'!$U$6</f>
        <v>9.7669238281241633E-3</v>
      </c>
      <c r="W110" s="27">
        <f>(V110-U110)/'Error Measurements'!$P$33</f>
        <v>3.643067472023481</v>
      </c>
      <c r="X110" s="19">
        <f t="shared" si="15"/>
        <v>5.5596191406208188E-3</v>
      </c>
    </row>
    <row r="111" spans="19:24" x14ac:dyDescent="0.25">
      <c r="S111" s="10">
        <v>33128</v>
      </c>
      <c r="T111" s="25" t="s">
        <v>209</v>
      </c>
      <c r="U111" s="26">
        <v>0.10874</v>
      </c>
      <c r="V111" s="26">
        <f>'Error Measurements'!$U$6/2^15*S111-'Error Measurements'!$U$6</f>
        <v>0.10987789306640572</v>
      </c>
      <c r="W111" s="27">
        <f>(V111-U111)/'Error Measurements'!$P$33</f>
        <v>3.7281521557615314</v>
      </c>
      <c r="X111" s="19">
        <f t="shared" si="15"/>
        <v>5.689465332028576E-3</v>
      </c>
    </row>
    <row r="112" spans="19:24" x14ac:dyDescent="0.25">
      <c r="S112" s="10">
        <v>33456</v>
      </c>
      <c r="T112" s="25" t="s">
        <v>73</v>
      </c>
      <c r="U112" s="26">
        <v>0.20887700000000001</v>
      </c>
      <c r="V112" s="26">
        <f>'Error Measurements'!$U$6/2^15*S112-'Error Measurements'!$U$6</f>
        <v>0.20998886230468727</v>
      </c>
      <c r="W112" s="27">
        <f>(V112-U112)/'Error Measurements'!$P$33</f>
        <v>3.6428658988346907</v>
      </c>
      <c r="X112" s="19">
        <f t="shared" si="15"/>
        <v>5.5593115234363333E-3</v>
      </c>
    </row>
    <row r="113" spans="19:24" x14ac:dyDescent="0.25">
      <c r="S113" s="10">
        <v>33784</v>
      </c>
      <c r="T113" s="25" t="s">
        <v>74</v>
      </c>
      <c r="U113" s="26">
        <v>0.308975</v>
      </c>
      <c r="V113" s="26">
        <f>'Error Measurements'!$U$6/2^15*S113-'Error Measurements'!$U$6</f>
        <v>0.31009983154296883</v>
      </c>
      <c r="W113" s="27">
        <f>(V113-U113)/'Error Measurements'!$P$33</f>
        <v>3.6853578474065554</v>
      </c>
      <c r="X113" s="19">
        <f t="shared" si="15"/>
        <v>5.6241577148441468E-3</v>
      </c>
    </row>
    <row r="114" spans="19:24" x14ac:dyDescent="0.25">
      <c r="S114" s="10">
        <v>34112</v>
      </c>
      <c r="T114" s="25" t="s">
        <v>210</v>
      </c>
      <c r="U114" s="26">
        <v>0.40902699999999997</v>
      </c>
      <c r="V114" s="26">
        <f>'Error Measurements'!$U$6/2^15*S114-'Error Measurements'!$U$6</f>
        <v>0.41021080078125038</v>
      </c>
      <c r="W114" s="27">
        <f>(V114-U114)/'Error Measurements'!$P$33</f>
        <v>3.8785625511820374</v>
      </c>
      <c r="X114" s="19">
        <f t="shared" si="15"/>
        <v>5.9190039062520516E-3</v>
      </c>
    </row>
    <row r="115" spans="19:24" x14ac:dyDescent="0.25">
      <c r="S115" s="10">
        <v>34440</v>
      </c>
      <c r="T115" s="25" t="s">
        <v>211</v>
      </c>
      <c r="U115" s="26">
        <v>0.50915999999999995</v>
      </c>
      <c r="V115" s="26">
        <f>'Error Measurements'!$U$6/2^15*S115-'Error Measurements'!$U$6</f>
        <v>0.51032177001953194</v>
      </c>
      <c r="W115" s="27">
        <f>(V115-U115)/'Error Measurements'!$P$33</f>
        <v>3.806381751229523</v>
      </c>
      <c r="X115" s="19">
        <f t="shared" si="15"/>
        <v>5.8088500976599677E-3</v>
      </c>
    </row>
    <row r="116" spans="19:24" x14ac:dyDescent="0.25">
      <c r="S116" s="10">
        <v>34768</v>
      </c>
      <c r="T116" s="25" t="s">
        <v>75</v>
      </c>
      <c r="U116" s="26">
        <v>0.60925099999999999</v>
      </c>
      <c r="V116" s="26">
        <f>'Error Measurements'!$U$6/2^15*S116-'Error Measurements'!$U$6</f>
        <v>0.61043273925781172</v>
      </c>
      <c r="W116" s="27">
        <f>(V116-U116)/'Error Measurements'!$P$33</f>
        <v>3.8718082495002983</v>
      </c>
      <c r="X116" s="19">
        <f t="shared" si="15"/>
        <v>5.908696289058657E-3</v>
      </c>
    </row>
    <row r="117" spans="19:24" x14ac:dyDescent="0.25">
      <c r="S117" s="10">
        <v>35096</v>
      </c>
      <c r="T117" s="25" t="s">
        <v>212</v>
      </c>
      <c r="U117" s="26">
        <v>0.70937799999999995</v>
      </c>
      <c r="V117" s="26">
        <f>'Error Measurements'!$U$6/2^15*S117-'Error Measurements'!$U$6</f>
        <v>0.71054370849609327</v>
      </c>
      <c r="W117" s="27">
        <f>(V117-U117)/'Error Measurements'!$P$33</f>
        <v>3.8192856350091371</v>
      </c>
      <c r="X117" s="19">
        <f t="shared" si="15"/>
        <v>5.8285424804666031E-3</v>
      </c>
    </row>
    <row r="118" spans="19:24" x14ac:dyDescent="0.25">
      <c r="S118" s="10">
        <v>35424</v>
      </c>
      <c r="T118" s="25" t="s">
        <v>76</v>
      </c>
      <c r="U118" s="26">
        <v>0.8095</v>
      </c>
      <c r="V118" s="26">
        <f>'Error Measurements'!$U$6/2^15*S118-'Error Measurements'!$U$6</f>
        <v>0.81065467773437483</v>
      </c>
      <c r="W118" s="27">
        <f>(V118-U118)/'Error Measurements'!$P$33</f>
        <v>3.7831448417354974</v>
      </c>
      <c r="X118" s="19">
        <f t="shared" si="15"/>
        <v>5.7733886718741578E-3</v>
      </c>
    </row>
    <row r="119" spans="19:24" x14ac:dyDescent="0.25">
      <c r="S119" s="10">
        <v>35752</v>
      </c>
      <c r="T119" s="25" t="s">
        <v>77</v>
      </c>
      <c r="U119" s="26">
        <v>0.90957699999999997</v>
      </c>
      <c r="V119" s="26">
        <f>'Error Measurements'!$U$6/2^15*S119-'Error Measurements'!$U$6</f>
        <v>0.91076564697265638</v>
      </c>
      <c r="W119" s="27">
        <f>(V119-U119)/'Error Measurements'!$P$33</f>
        <v>3.8944404394220986</v>
      </c>
      <c r="X119" s="19">
        <f t="shared" si="15"/>
        <v>5.9432348632820764E-3</v>
      </c>
    </row>
    <row r="120" spans="19:24" x14ac:dyDescent="0.25">
      <c r="S120" s="10">
        <v>36080</v>
      </c>
      <c r="T120" s="25" t="s">
        <v>78</v>
      </c>
      <c r="U120" s="26">
        <v>1.009665</v>
      </c>
      <c r="V120" s="26">
        <f>'Error Measurements'!$U$6/2^15*S120-'Error Measurements'!$U$6</f>
        <v>1.0108766162109379</v>
      </c>
      <c r="W120" s="27">
        <f>(V120-U120)/'Error Measurements'!$P$33</f>
        <v>3.9696960304292794</v>
      </c>
      <c r="X120" s="19">
        <f t="shared" si="15"/>
        <v>6.0580810546895236E-3</v>
      </c>
    </row>
    <row r="121" spans="19:24" x14ac:dyDescent="0.25">
      <c r="S121" s="10">
        <v>36408</v>
      </c>
      <c r="T121" s="25" t="s">
        <v>213</v>
      </c>
      <c r="U121" s="26">
        <v>1.109788</v>
      </c>
      <c r="V121" s="26">
        <f>'Error Measurements'!$U$6/2^15*S121-'Error Measurements'!$U$6</f>
        <v>1.1109875854492195</v>
      </c>
      <c r="W121" s="27">
        <f>(V121-U121)/'Error Measurements'!$P$33</f>
        <v>3.9302788729123539</v>
      </c>
      <c r="X121" s="19">
        <f t="shared" si="15"/>
        <v>5.9979272460974897E-3</v>
      </c>
    </row>
    <row r="122" spans="19:24" x14ac:dyDescent="0.25">
      <c r="S122" s="10">
        <v>36736</v>
      </c>
      <c r="T122" s="25" t="s">
        <v>79</v>
      </c>
      <c r="U122" s="26">
        <v>1.2098500000000001</v>
      </c>
      <c r="V122" s="26">
        <f>'Error Measurements'!$U$6/2^15*S122-'Error Measurements'!$U$6</f>
        <v>1.2110985546874993</v>
      </c>
      <c r="W122" s="27">
        <f>(V122-U122)/'Error Measurements'!$P$33</f>
        <v>4.0907199342460636</v>
      </c>
      <c r="X122" s="19">
        <f t="shared" si="15"/>
        <v>6.2427734374959085E-3</v>
      </c>
    </row>
    <row r="123" spans="19:24" x14ac:dyDescent="0.25">
      <c r="S123" s="10">
        <v>37064</v>
      </c>
      <c r="T123" s="25" t="s">
        <v>80</v>
      </c>
      <c r="U123" s="26">
        <v>1.30993</v>
      </c>
      <c r="V123" s="26">
        <f>'Error Measurements'!$U$6/2^15*S123-'Error Measurements'!$U$6</f>
        <v>1.3112095239257808</v>
      </c>
      <c r="W123" s="27">
        <f>(V123-U123)/'Error Measurements'!$P$33</f>
        <v>4.1921864392020787</v>
      </c>
      <c r="X123" s="19">
        <f t="shared" si="15"/>
        <v>6.3976196289039508E-3</v>
      </c>
    </row>
    <row r="124" spans="19:24" x14ac:dyDescent="0.25">
      <c r="S124" s="10">
        <v>37392</v>
      </c>
      <c r="T124" s="25" t="s">
        <v>214</v>
      </c>
      <c r="U124" s="26">
        <v>1.41005</v>
      </c>
      <c r="V124" s="26">
        <f>'Error Measurements'!$U$6/2^15*S124-'Error Measurements'!$U$6</f>
        <v>1.4113204931640624</v>
      </c>
      <c r="W124" s="27">
        <f>(V124-U124)/'Error Measurements'!$P$33</f>
        <v>4.1625983744157393</v>
      </c>
      <c r="X124" s="19">
        <f t="shared" si="15"/>
        <v>6.3524658203117932E-3</v>
      </c>
    </row>
    <row r="125" spans="19:24" x14ac:dyDescent="0.25">
      <c r="S125" s="10">
        <v>37720</v>
      </c>
      <c r="T125" s="25" t="s">
        <v>215</v>
      </c>
      <c r="U125" s="26">
        <v>1.5101389999999999</v>
      </c>
      <c r="V125" s="26">
        <f>'Error Measurements'!$U$6/2^15*S125-'Error Measurements'!$U$6</f>
        <v>1.5114314624023439</v>
      </c>
      <c r="W125" s="27">
        <f>(V125-U125)/'Error Measurements'!$P$33</f>
        <v>4.2345776011799972</v>
      </c>
      <c r="X125" s="19">
        <f t="shared" si="15"/>
        <v>6.4623120117202051E-3</v>
      </c>
    </row>
    <row r="126" spans="19:24" x14ac:dyDescent="0.25">
      <c r="S126" s="10">
        <v>38048</v>
      </c>
      <c r="T126" s="25" t="s">
        <v>81</v>
      </c>
      <c r="U126" s="26">
        <v>1.6102000000000001</v>
      </c>
      <c r="V126" s="26">
        <f>'Error Measurements'!$U$6/2^15*S126-'Error Measurements'!$U$6</f>
        <v>1.6115424316406255</v>
      </c>
      <c r="W126" s="27">
        <f>(V126-U126)/'Error Measurements'!$P$33</f>
        <v>4.3982950267628134</v>
      </c>
      <c r="X126" s="19">
        <f t="shared" si="15"/>
        <v>6.7121582031270943E-3</v>
      </c>
    </row>
    <row r="127" spans="19:24" x14ac:dyDescent="0.25">
      <c r="S127" s="10">
        <v>38376</v>
      </c>
      <c r="T127" s="25" t="s">
        <v>216</v>
      </c>
      <c r="U127" s="26">
        <v>1.7102900000000001</v>
      </c>
      <c r="V127" s="26">
        <f>'Error Measurements'!$U$6/2^15*S127-'Error Measurements'!$U$6</f>
        <v>1.7116534008789053</v>
      </c>
      <c r="W127" s="27">
        <f>(V127-U127)/'Error Measurements'!$P$33</f>
        <v>4.4669978892772377</v>
      </c>
      <c r="X127" s="19">
        <f t="shared" si="15"/>
        <v>6.8170043945259273E-3</v>
      </c>
    </row>
    <row r="128" spans="19:24" x14ac:dyDescent="0.25">
      <c r="S128" s="10">
        <v>38704</v>
      </c>
      <c r="T128" s="25" t="s">
        <v>217</v>
      </c>
      <c r="U128" s="26">
        <v>1.8104100000000001</v>
      </c>
      <c r="V128" s="26">
        <f>'Error Measurements'!$U$6/2^15*S128-'Error Measurements'!$U$6</f>
        <v>1.8117643701171868</v>
      </c>
      <c r="W128" s="27">
        <f>(V128-U128)/'Error Measurements'!$P$33</f>
        <v>4.4374098244908984</v>
      </c>
      <c r="X128" s="19">
        <f t="shared" si="15"/>
        <v>6.7718505859337697E-3</v>
      </c>
    </row>
    <row r="129" spans="19:24" x14ac:dyDescent="0.25">
      <c r="S129" s="10">
        <v>39032</v>
      </c>
      <c r="T129" s="25" t="s">
        <v>218</v>
      </c>
      <c r="U129" s="26">
        <v>1.91055</v>
      </c>
      <c r="V129" s="26">
        <f>'Error Measurements'!$U$6/2^15*S129-'Error Measurements'!$U$6</f>
        <v>1.9118753393554684</v>
      </c>
      <c r="W129" s="27">
        <f>(V129-U129)/'Error Measurements'!$P$33</f>
        <v>4.3422944748337446</v>
      </c>
      <c r="X129" s="19">
        <f t="shared" si="15"/>
        <v>6.6266967773420662E-3</v>
      </c>
    </row>
    <row r="130" spans="19:24" x14ac:dyDescent="0.25">
      <c r="S130" s="10">
        <v>39360</v>
      </c>
      <c r="T130" s="25" t="s">
        <v>82</v>
      </c>
      <c r="U130" s="26">
        <v>2.0106299999999999</v>
      </c>
      <c r="V130" s="26">
        <f>'Error Measurements'!$U$6/2^15*S130-'Error Measurements'!$U$6</f>
        <v>2.0119863085937499</v>
      </c>
      <c r="W130" s="27">
        <f>(V130-U130)/'Error Measurements'!$P$33</f>
        <v>4.4437609797897597</v>
      </c>
      <c r="X130" s="19">
        <f t="shared" si="15"/>
        <v>6.7815429687501086E-3</v>
      </c>
    </row>
    <row r="131" spans="19:24" x14ac:dyDescent="0.25">
      <c r="S131" s="10">
        <v>39688</v>
      </c>
      <c r="T131" s="25" t="s">
        <v>83</v>
      </c>
      <c r="U131" s="26">
        <v>2.1107520000000002</v>
      </c>
      <c r="V131" s="26">
        <f>'Error Measurements'!$U$6/2^15*S131-'Error Measurements'!$U$6</f>
        <v>2.1120972778320315</v>
      </c>
      <c r="W131" s="27">
        <f>(V131-U131)/'Error Measurements'!$P$33</f>
        <v>4.407620186515393</v>
      </c>
      <c r="X131" s="19">
        <f t="shared" si="15"/>
        <v>6.726389160156554E-3</v>
      </c>
    </row>
    <row r="132" spans="19:24" x14ac:dyDescent="0.25">
      <c r="S132" s="10">
        <v>40016</v>
      </c>
      <c r="T132" s="25" t="s">
        <v>84</v>
      </c>
      <c r="U132" s="26">
        <v>2.2108400000000001</v>
      </c>
      <c r="V132" s="26">
        <f>'Error Measurements'!$U$6/2^15*S132-'Error Measurements'!$U$6</f>
        <v>2.212208247070313</v>
      </c>
      <c r="W132" s="27">
        <f>(V132-U132)/'Error Measurements'!$P$33</f>
        <v>4.4828757775229375</v>
      </c>
      <c r="X132" s="19">
        <f t="shared" si="15"/>
        <v>6.8412353515645554E-3</v>
      </c>
    </row>
    <row r="133" spans="19:24" x14ac:dyDescent="0.25">
      <c r="S133" s="10">
        <v>40344</v>
      </c>
      <c r="T133" s="25" t="s">
        <v>85</v>
      </c>
      <c r="U133" s="26">
        <v>2.3109099999999998</v>
      </c>
      <c r="V133" s="26">
        <f>'Error Measurements'!$U$6/2^15*S133-'Error Measurements'!$U$6</f>
        <v>2.3123192163085928</v>
      </c>
      <c r="W133" s="27">
        <f>(V133-U133)/'Error Measurements'!$P$33</f>
        <v>4.6171059249096311</v>
      </c>
      <c r="X133" s="19">
        <f t="shared" si="15"/>
        <v>7.0460815429651547E-3</v>
      </c>
    </row>
    <row r="134" spans="19:24" x14ac:dyDescent="0.25">
      <c r="S134" s="10">
        <v>40672</v>
      </c>
      <c r="T134" s="25" t="s">
        <v>86</v>
      </c>
      <c r="U134" s="26">
        <v>2.4110299999999998</v>
      </c>
      <c r="V134" s="26">
        <f>'Error Measurements'!$U$6/2^15*S134-'Error Measurements'!$U$6</f>
        <v>2.4124301855468744</v>
      </c>
      <c r="W134" s="27">
        <f>(V134-U134)/'Error Measurements'!$P$33</f>
        <v>4.5875178601232909</v>
      </c>
      <c r="X134" s="19">
        <f t="shared" si="15"/>
        <v>7.000927734372997E-3</v>
      </c>
    </row>
    <row r="135" spans="19:24" x14ac:dyDescent="0.25">
      <c r="S135" s="10">
        <v>41000</v>
      </c>
      <c r="T135" s="25" t="s">
        <v>87</v>
      </c>
      <c r="U135" s="26">
        <v>2.5111699999999999</v>
      </c>
      <c r="V135" s="26">
        <f>'Error Measurements'!$U$6/2^15*S135-'Error Measurements'!$U$6</f>
        <v>2.5125411547851559</v>
      </c>
      <c r="W135" s="27">
        <f>(V135-U135)/'Error Measurements'!$P$33</f>
        <v>4.4924025104654097</v>
      </c>
      <c r="X135" s="19">
        <f t="shared" si="15"/>
        <v>6.8557739257801842E-3</v>
      </c>
    </row>
    <row r="136" spans="19:24" x14ac:dyDescent="0.25">
      <c r="S136" s="10">
        <v>41328</v>
      </c>
      <c r="T136" s="25" t="s">
        <v>88</v>
      </c>
      <c r="U136" s="26">
        <v>2.6112500000000001</v>
      </c>
      <c r="V136" s="26">
        <f>'Error Measurements'!$U$6/2^15*S136-'Error Measurements'!$U$6</f>
        <v>2.6126521240234375</v>
      </c>
      <c r="W136" s="27">
        <f>(V136-U136)/'Error Measurements'!$P$33</f>
        <v>4.5938690154206983</v>
      </c>
      <c r="X136" s="19">
        <f t="shared" si="15"/>
        <v>7.0106201171871163E-3</v>
      </c>
    </row>
    <row r="137" spans="19:24" x14ac:dyDescent="0.25">
      <c r="S137" s="10">
        <v>41656</v>
      </c>
      <c r="T137" s="25" t="s">
        <v>89</v>
      </c>
      <c r="U137" s="26">
        <v>2.7113800000000001</v>
      </c>
      <c r="V137" s="26">
        <f>'Error Measurements'!$U$6/2^15*S137-'Error Measurements'!$U$6</f>
        <v>2.712763093261719</v>
      </c>
      <c r="W137" s="27">
        <f>(V137-U137)/'Error Measurements'!$P$33</f>
        <v>4.5315173081985876</v>
      </c>
      <c r="X137" s="19">
        <f t="shared" si="15"/>
        <v>6.9154663085946311E-3</v>
      </c>
    </row>
    <row r="138" spans="19:24" x14ac:dyDescent="0.25">
      <c r="S138" s="10">
        <v>41984</v>
      </c>
      <c r="T138" s="25" t="s">
        <v>90</v>
      </c>
      <c r="U138" s="26">
        <v>2.8114400000000002</v>
      </c>
      <c r="V138" s="26">
        <f>'Error Measurements'!$U$6/2^15*S138-'Error Measurements'!$U$6</f>
        <v>2.8128740625000006</v>
      </c>
      <c r="W138" s="27">
        <f>(V138-U138)/'Error Measurements'!$P$33</f>
        <v>4.698511098025417</v>
      </c>
      <c r="X138" s="19">
        <f t="shared" si="15"/>
        <v>7.1703125000022192E-3</v>
      </c>
    </row>
    <row r="139" spans="19:24" x14ac:dyDescent="0.25">
      <c r="S139" s="10">
        <v>42312</v>
      </c>
      <c r="T139" s="25" t="s">
        <v>91</v>
      </c>
      <c r="U139" s="26">
        <v>2.91153</v>
      </c>
      <c r="V139" s="26">
        <f>'Error Measurements'!$U$6/2^15*S139-'Error Measurements'!$U$6</f>
        <v>2.9129850317382804</v>
      </c>
      <c r="W139" s="27">
        <f>(V139-U139)/'Error Measurements'!$P$33</f>
        <v>4.7672139605405688</v>
      </c>
      <c r="X139" s="19">
        <f t="shared" ref="X139:X202" si="16">(ABS(U139-V139)/20)*100</f>
        <v>7.2751586914021607E-3</v>
      </c>
    </row>
    <row r="140" spans="19:24" x14ac:dyDescent="0.25">
      <c r="S140" s="10">
        <v>42640</v>
      </c>
      <c r="T140" s="25" t="s">
        <v>92</v>
      </c>
      <c r="U140" s="26">
        <v>3.0116499999999999</v>
      </c>
      <c r="V140" s="26">
        <f>'Error Measurements'!$U$6/2^15*S140-'Error Measurements'!$U$6</f>
        <v>3.0130960009765619</v>
      </c>
      <c r="W140" s="27">
        <f>(V140-U140)/'Error Measurements'!$P$33</f>
        <v>4.7376258957542294</v>
      </c>
      <c r="X140" s="19">
        <f t="shared" si="16"/>
        <v>7.230004882810003E-3</v>
      </c>
    </row>
    <row r="141" spans="19:24" x14ac:dyDescent="0.25">
      <c r="S141" s="10">
        <v>42968</v>
      </c>
      <c r="T141" s="25" t="s">
        <v>93</v>
      </c>
      <c r="U141" s="26">
        <v>3.1117400000000002</v>
      </c>
      <c r="V141" s="26">
        <f>'Error Measurements'!$U$6/2^15*S141-'Error Measurements'!$U$6</f>
        <v>3.1132069702148435</v>
      </c>
      <c r="W141" s="27">
        <f>(V141-U141)/'Error Measurements'!$P$33</f>
        <v>4.8063287582737466</v>
      </c>
      <c r="X141" s="19">
        <f t="shared" si="16"/>
        <v>7.3348510742166076E-3</v>
      </c>
    </row>
    <row r="142" spans="19:24" x14ac:dyDescent="0.25">
      <c r="S142" s="10">
        <v>43296</v>
      </c>
      <c r="T142" s="25" t="s">
        <v>94</v>
      </c>
      <c r="U142" s="26">
        <v>3.2118500000000001</v>
      </c>
      <c r="V142" s="26">
        <f>'Error Measurements'!$U$6/2^15*S142-'Error Measurements'!$U$6</f>
        <v>3.213317939453125</v>
      </c>
      <c r="W142" s="27">
        <f>(V142-U142)/'Error Measurements'!$P$33</f>
        <v>4.8095043359231768</v>
      </c>
      <c r="X142" s="19">
        <f t="shared" si="16"/>
        <v>7.3396972656247783E-3</v>
      </c>
    </row>
    <row r="143" spans="19:24" x14ac:dyDescent="0.25">
      <c r="S143" s="10">
        <v>43624</v>
      </c>
      <c r="T143" s="25" t="s">
        <v>95</v>
      </c>
      <c r="U143" s="26">
        <v>3.3119999999999998</v>
      </c>
      <c r="V143" s="26">
        <f>'Error Measurements'!$U$6/2^15*S143-'Error Measurements'!$U$6</f>
        <v>3.3134289086914066</v>
      </c>
      <c r="W143" s="27">
        <f>(V143-U143)/'Error Measurements'!$P$33</f>
        <v>4.6816253438309801</v>
      </c>
      <c r="X143" s="19">
        <f t="shared" si="16"/>
        <v>7.1445434570338584E-3</v>
      </c>
    </row>
    <row r="144" spans="19:24" x14ac:dyDescent="0.25">
      <c r="S144" s="10">
        <v>43952</v>
      </c>
      <c r="T144" s="25" t="s">
        <v>96</v>
      </c>
      <c r="U144" s="26">
        <v>3.4120710000000001</v>
      </c>
      <c r="V144" s="26">
        <f>'Error Measurements'!$U$6/2^15*S144-'Error Measurements'!$U$6</f>
        <v>3.4135398779296882</v>
      </c>
      <c r="W144" s="27">
        <f>(V144-U144)/'Error Measurements'!$P$33</f>
        <v>4.8125791269780249</v>
      </c>
      <c r="X144" s="19">
        <f t="shared" si="16"/>
        <v>7.3443896484404192E-3</v>
      </c>
    </row>
    <row r="145" spans="19:24" x14ac:dyDescent="0.25">
      <c r="S145" s="10">
        <v>44280</v>
      </c>
      <c r="T145" s="25" t="s">
        <v>97</v>
      </c>
      <c r="U145" s="26">
        <v>3.5121600000000002</v>
      </c>
      <c r="V145" s="26">
        <f>'Error Measurements'!$U$6/2^15*S145-'Error Measurements'!$U$6</f>
        <v>3.5136508471679679</v>
      </c>
      <c r="W145" s="27">
        <f>(V145-U145)/'Error Measurements'!$P$33</f>
        <v>4.884558353735736</v>
      </c>
      <c r="X145" s="19">
        <f t="shared" si="16"/>
        <v>7.4542358398388409E-3</v>
      </c>
    </row>
    <row r="146" spans="19:24" x14ac:dyDescent="0.25">
      <c r="S146" s="10">
        <v>44608</v>
      </c>
      <c r="T146" s="25" t="s">
        <v>98</v>
      </c>
      <c r="U146" s="26">
        <v>3.6122800000000002</v>
      </c>
      <c r="V146" s="26">
        <f>'Error Measurements'!$U$6/2^15*S146-'Error Measurements'!$U$6</f>
        <v>3.6137618164062495</v>
      </c>
      <c r="W146" s="27">
        <f>(V146-U146)/'Error Measurements'!$P$33</f>
        <v>4.8549702889493966</v>
      </c>
      <c r="X146" s="19">
        <f t="shared" si="16"/>
        <v>7.4090820312466832E-3</v>
      </c>
    </row>
    <row r="147" spans="19:24" x14ac:dyDescent="0.25">
      <c r="S147" s="10">
        <v>44936</v>
      </c>
      <c r="T147" s="25" t="s">
        <v>99</v>
      </c>
      <c r="U147" s="26">
        <v>3.7123599999999999</v>
      </c>
      <c r="V147" s="26">
        <f>'Error Measurements'!$U$6/2^15*S147-'Error Measurements'!$U$6</f>
        <v>3.713872785644531</v>
      </c>
      <c r="W147" s="27">
        <f>(V147-U147)/'Error Measurements'!$P$33</f>
        <v>4.9564367939061391</v>
      </c>
      <c r="X147" s="19">
        <f t="shared" si="16"/>
        <v>7.5639282226558349E-3</v>
      </c>
    </row>
    <row r="148" spans="19:24" x14ac:dyDescent="0.25">
      <c r="S148" s="10">
        <v>45264</v>
      </c>
      <c r="T148" s="25" t="s">
        <v>100</v>
      </c>
      <c r="U148" s="26">
        <v>3.8124400000000001</v>
      </c>
      <c r="V148" s="26">
        <f>'Error Measurements'!$U$6/2^15*S148-'Error Measurements'!$U$6</f>
        <v>3.8139837548828126</v>
      </c>
      <c r="W148" s="27">
        <f>(V148-U148)/'Error Measurements'!$P$33</f>
        <v>5.0579032988614276</v>
      </c>
      <c r="X148" s="19">
        <f t="shared" si="16"/>
        <v>7.7187744140627679E-3</v>
      </c>
    </row>
    <row r="149" spans="19:24" x14ac:dyDescent="0.25">
      <c r="S149" s="10">
        <v>45592</v>
      </c>
      <c r="T149" s="25" t="s">
        <v>101</v>
      </c>
      <c r="U149" s="26">
        <v>3.91256</v>
      </c>
      <c r="V149" s="26">
        <f>'Error Measurements'!$U$6/2^15*S149-'Error Measurements'!$U$6</f>
        <v>3.9140947241210942</v>
      </c>
      <c r="W149" s="27">
        <f>(V149-U149)/'Error Measurements'!$P$33</f>
        <v>5.0283152340750874</v>
      </c>
      <c r="X149" s="19">
        <f t="shared" si="16"/>
        <v>7.6736206054706102E-3</v>
      </c>
    </row>
    <row r="150" spans="19:24" x14ac:dyDescent="0.25">
      <c r="S150" s="10">
        <v>45920</v>
      </c>
      <c r="T150" s="25" t="s">
        <v>102</v>
      </c>
      <c r="U150" s="26">
        <v>4.0126200000000001</v>
      </c>
      <c r="V150" s="26">
        <f>'Error Measurements'!$U$6/2^15*S150-'Error Measurements'!$U$6</f>
        <v>4.0142056933593739</v>
      </c>
      <c r="W150" s="27">
        <f>(V150-U150)/'Error Measurements'!$P$33</f>
        <v>5.1953090238960966</v>
      </c>
      <c r="X150" s="19">
        <f t="shared" si="16"/>
        <v>7.9284667968693157E-3</v>
      </c>
    </row>
    <row r="151" spans="19:24" x14ac:dyDescent="0.25">
      <c r="S151" s="10">
        <v>46248</v>
      </c>
      <c r="T151" s="25" t="s">
        <v>103</v>
      </c>
      <c r="U151" s="26">
        <v>4.1127000000000002</v>
      </c>
      <c r="V151" s="26">
        <f>'Error Measurements'!$U$6/2^15*S151-'Error Measurements'!$U$6</f>
        <v>4.1143166625976555</v>
      </c>
      <c r="W151" s="27">
        <f>(V151-U151)/'Error Measurements'!$P$33</f>
        <v>5.2967755288513851</v>
      </c>
      <c r="X151" s="19">
        <f t="shared" si="16"/>
        <v>8.0833129882762478E-3</v>
      </c>
    </row>
    <row r="152" spans="19:24" x14ac:dyDescent="0.25">
      <c r="S152" s="10">
        <v>46576</v>
      </c>
      <c r="T152" s="25" t="s">
        <v>104</v>
      </c>
      <c r="U152" s="26">
        <v>4.2127999999999997</v>
      </c>
      <c r="V152" s="26">
        <f>'Error Measurements'!$U$6/2^15*S152-'Error Measurements'!$U$6</f>
        <v>4.214427631835937</v>
      </c>
      <c r="W152" s="27">
        <f>(V152-U152)/'Error Measurements'!$P$33</f>
        <v>5.3327147489380415</v>
      </c>
      <c r="X152" s="19">
        <f t="shared" si="16"/>
        <v>8.1381591796869657E-3</v>
      </c>
    </row>
    <row r="153" spans="19:24" x14ac:dyDescent="0.25">
      <c r="S153" s="10">
        <v>46904</v>
      </c>
      <c r="T153" s="25" t="s">
        <v>105</v>
      </c>
      <c r="U153" s="26">
        <v>4.3129</v>
      </c>
      <c r="V153" s="26">
        <f>'Error Measurements'!$U$6/2^15*S153-'Error Measurements'!$U$6</f>
        <v>4.3145386010742186</v>
      </c>
      <c r="W153" s="27">
        <f>(V153-U153)/'Error Measurements'!$P$33</f>
        <v>5.3686539690217883</v>
      </c>
      <c r="X153" s="19">
        <f t="shared" si="16"/>
        <v>8.1930053710932427E-3</v>
      </c>
    </row>
    <row r="154" spans="19:24" x14ac:dyDescent="0.25">
      <c r="S154" s="10">
        <v>47232</v>
      </c>
      <c r="T154" s="25" t="s">
        <v>106</v>
      </c>
      <c r="U154" s="26">
        <v>4.4130849999999997</v>
      </c>
      <c r="V154" s="26">
        <f>'Error Measurements'!$U$6/2^15*S154-'Error Measurements'!$U$6</f>
        <v>4.4146495703125002</v>
      </c>
      <c r="W154" s="27">
        <f>(V154-U154)/'Error Measurements'!$P$33</f>
        <v>5.126102228405121</v>
      </c>
      <c r="X154" s="19">
        <f t="shared" si="16"/>
        <v>7.8228515625022865E-3</v>
      </c>
    </row>
    <row r="155" spans="19:24" x14ac:dyDescent="0.25">
      <c r="S155" s="10">
        <v>47560</v>
      </c>
      <c r="T155" s="25" t="s">
        <v>107</v>
      </c>
      <c r="U155" s="26">
        <v>4.5131300000000003</v>
      </c>
      <c r="V155" s="26">
        <f>'Error Measurements'!$U$6/2^15*S155-'Error Measurements'!$U$6</f>
        <v>4.5147605395507817</v>
      </c>
      <c r="W155" s="27">
        <f>(V155-U155)/'Error Measurements'!$P$33</f>
        <v>5.3422414818834243</v>
      </c>
      <c r="X155" s="19">
        <f t="shared" si="16"/>
        <v>8.1526977539070344E-3</v>
      </c>
    </row>
    <row r="156" spans="19:24" x14ac:dyDescent="0.25">
      <c r="S156" s="10">
        <v>47888</v>
      </c>
      <c r="T156" s="25" t="s">
        <v>108</v>
      </c>
      <c r="U156" s="26">
        <v>4.6132499999999999</v>
      </c>
      <c r="V156" s="26">
        <f>'Error Measurements'!$U$6/2^15*S156-'Error Measurements'!$U$6</f>
        <v>4.6148715087890615</v>
      </c>
      <c r="W156" s="27">
        <f>(V156-U156)/'Error Measurements'!$P$33</f>
        <v>5.3126534170927187</v>
      </c>
      <c r="X156" s="19">
        <f t="shared" si="16"/>
        <v>8.1075439453082154E-3</v>
      </c>
    </row>
    <row r="157" spans="19:24" x14ac:dyDescent="0.25">
      <c r="S157" s="10">
        <v>48216</v>
      </c>
      <c r="T157" s="25" t="s">
        <v>109</v>
      </c>
      <c r="U157" s="26">
        <v>4.7133399999999996</v>
      </c>
      <c r="V157" s="26">
        <f>'Error Measurements'!$U$6/2^15*S157-'Error Measurements'!$U$6</f>
        <v>4.714982478027343</v>
      </c>
      <c r="W157" s="27">
        <f>(V157-U157)/'Error Measurements'!$P$33</f>
        <v>5.3813562796136916</v>
      </c>
      <c r="X157" s="19">
        <f t="shared" si="16"/>
        <v>8.2123901367170404E-3</v>
      </c>
    </row>
    <row r="158" spans="19:24" x14ac:dyDescent="0.25">
      <c r="S158" s="10">
        <v>48544</v>
      </c>
      <c r="T158" s="25" t="s">
        <v>110</v>
      </c>
      <c r="U158" s="26">
        <v>4.8133999999999997</v>
      </c>
      <c r="V158" s="26">
        <f>'Error Measurements'!$U$6/2^15*S158-'Error Measurements'!$U$6</f>
        <v>4.8150934472656246</v>
      </c>
      <c r="W158" s="27">
        <f>(V158-U158)/'Error Measurements'!$P$33</f>
        <v>5.548350069440521</v>
      </c>
      <c r="X158" s="19">
        <f t="shared" si="16"/>
        <v>8.4672363281246277E-3</v>
      </c>
    </row>
    <row r="159" spans="19:24" x14ac:dyDescent="0.25">
      <c r="S159" s="10">
        <v>48872</v>
      </c>
      <c r="T159" s="25" t="s">
        <v>111</v>
      </c>
      <c r="U159" s="26">
        <v>4.9135499999999999</v>
      </c>
      <c r="V159" s="26">
        <f>'Error Measurements'!$U$6/2^15*S159-'Error Measurements'!$U$6</f>
        <v>4.9152044165039062</v>
      </c>
      <c r="W159" s="27">
        <f>(V159-U159)/'Error Measurements'!$P$33</f>
        <v>5.4204710773468685</v>
      </c>
      <c r="X159" s="19">
        <f t="shared" si="16"/>
        <v>8.2720825195314873E-3</v>
      </c>
    </row>
    <row r="160" spans="19:24" x14ac:dyDescent="0.25">
      <c r="S160" s="10">
        <v>49200</v>
      </c>
      <c r="T160" s="25" t="s">
        <v>112</v>
      </c>
      <c r="U160" s="26">
        <v>5.0136599999999998</v>
      </c>
      <c r="V160" s="26">
        <f>'Error Measurements'!$U$6/2^15*S160-'Error Measurements'!$U$6</f>
        <v>5.0153153857421877</v>
      </c>
      <c r="W160" s="27">
        <f>(V160-U160)/'Error Measurements'!$P$33</f>
        <v>5.4236466549962996</v>
      </c>
      <c r="X160" s="19">
        <f t="shared" si="16"/>
        <v>8.2769287109396572E-3</v>
      </c>
    </row>
    <row r="161" spans="19:24" x14ac:dyDescent="0.25">
      <c r="S161" s="10">
        <v>49528</v>
      </c>
      <c r="T161" s="25" t="s">
        <v>113</v>
      </c>
      <c r="U161" s="26">
        <v>5.1137499999999996</v>
      </c>
      <c r="V161" s="26">
        <f>'Error Measurements'!$U$6/2^15*S161-'Error Measurements'!$U$6</f>
        <v>5.1154263549804693</v>
      </c>
      <c r="W161" s="27">
        <f>(V161-U161)/'Error Measurements'!$P$33</f>
        <v>5.4923495175172716</v>
      </c>
      <c r="X161" s="19">
        <f t="shared" si="16"/>
        <v>8.3817749023484822E-3</v>
      </c>
    </row>
    <row r="162" spans="19:24" x14ac:dyDescent="0.25">
      <c r="S162" s="10">
        <v>49856</v>
      </c>
      <c r="T162" s="25" t="s">
        <v>114</v>
      </c>
      <c r="U162" s="26">
        <v>5.2138600000000004</v>
      </c>
      <c r="V162" s="26">
        <f>'Error Measurements'!$U$6/2^15*S162-'Error Measurements'!$U$6</f>
        <v>5.215537324218749</v>
      </c>
      <c r="W162" s="27">
        <f>(V162-U162)/'Error Measurements'!$P$33</f>
        <v>5.4955250951579728</v>
      </c>
      <c r="X162" s="19">
        <f t="shared" si="16"/>
        <v>8.3866210937433294E-3</v>
      </c>
    </row>
    <row r="163" spans="19:24" x14ac:dyDescent="0.25">
      <c r="S163" s="10">
        <v>50184</v>
      </c>
      <c r="T163" s="25" t="s">
        <v>115</v>
      </c>
      <c r="U163" s="26">
        <v>5.3139099999999999</v>
      </c>
      <c r="V163" s="26">
        <f>'Error Measurements'!$U$6/2^15*S163-'Error Measurements'!$U$6</f>
        <v>5.3156482934570306</v>
      </c>
      <c r="W163" s="27">
        <f>(V163-U163)/'Error Measurements'!$P$33</f>
        <v>5.6952825274220276</v>
      </c>
      <c r="X163" s="19">
        <f t="shared" si="16"/>
        <v>8.6914672851534647E-3</v>
      </c>
    </row>
    <row r="164" spans="19:24" x14ac:dyDescent="0.25">
      <c r="S164" s="10">
        <v>50512</v>
      </c>
      <c r="T164" s="25" t="s">
        <v>116</v>
      </c>
      <c r="U164" s="26">
        <v>5.4140100000000002</v>
      </c>
      <c r="V164" s="26">
        <f>'Error Measurements'!$U$6/2^15*S164-'Error Measurements'!$U$6</f>
        <v>5.4157592626953122</v>
      </c>
      <c r="W164" s="27">
        <f>(V164-U164)/'Error Measurements'!$P$33</f>
        <v>5.7312217475057743</v>
      </c>
      <c r="X164" s="19">
        <f t="shared" si="16"/>
        <v>8.7463134765597417E-3</v>
      </c>
    </row>
    <row r="165" spans="19:24" x14ac:dyDescent="0.25">
      <c r="S165" s="10">
        <v>50840</v>
      </c>
      <c r="T165" s="25" t="s">
        <v>117</v>
      </c>
      <c r="U165" s="26">
        <v>5.5141299999999998</v>
      </c>
      <c r="V165" s="26">
        <f>'Error Measurements'!$U$6/2^15*S165-'Error Measurements'!$U$6</f>
        <v>5.5158702319335937</v>
      </c>
      <c r="W165" s="27">
        <f>(V165-U165)/'Error Measurements'!$P$33</f>
        <v>5.7016336827208898</v>
      </c>
      <c r="X165" s="19">
        <f t="shared" si="16"/>
        <v>8.7011596679698044E-3</v>
      </c>
    </row>
    <row r="166" spans="19:24" x14ac:dyDescent="0.25">
      <c r="S166" s="10">
        <v>51168</v>
      </c>
      <c r="T166" s="25" t="s">
        <v>118</v>
      </c>
      <c r="U166" s="26">
        <v>5.6142399999999997</v>
      </c>
      <c r="V166" s="26">
        <f>'Error Measurements'!$U$6/2^15*S166-'Error Measurements'!$U$6</f>
        <v>5.6159812011718753</v>
      </c>
      <c r="W166" s="27">
        <f>(V166-U166)/'Error Measurements'!$P$33</f>
        <v>5.70480926037032</v>
      </c>
      <c r="X166" s="19">
        <f t="shared" si="16"/>
        <v>8.7060058593779743E-3</v>
      </c>
    </row>
    <row r="167" spans="19:24" x14ac:dyDescent="0.25">
      <c r="S167" s="10">
        <v>51496</v>
      </c>
      <c r="T167" s="25" t="s">
        <v>119</v>
      </c>
      <c r="U167" s="26">
        <v>5.71434</v>
      </c>
      <c r="V167" s="26">
        <f>'Error Measurements'!$U$6/2^15*S167-'Error Measurements'!$U$6</f>
        <v>5.716092170410155</v>
      </c>
      <c r="W167" s="27">
        <f>(V167-U167)/'Error Measurements'!$P$33</f>
        <v>5.7407484804482465</v>
      </c>
      <c r="X167" s="19">
        <f t="shared" si="16"/>
        <v>8.7608520507753695E-3</v>
      </c>
    </row>
    <row r="168" spans="19:24" x14ac:dyDescent="0.25">
      <c r="S168" s="10">
        <v>51824</v>
      </c>
      <c r="T168" s="25" t="s">
        <v>120</v>
      </c>
      <c r="U168" s="26">
        <v>5.8144</v>
      </c>
      <c r="V168" s="26">
        <f>'Error Measurements'!$U$6/2^15*S168-'Error Measurements'!$U$6</f>
        <v>5.8162031396484366</v>
      </c>
      <c r="W168" s="27">
        <f>(V168-U168)/'Error Measurements'!$P$33</f>
        <v>5.9077422702750759</v>
      </c>
      <c r="X168" s="19">
        <f t="shared" si="16"/>
        <v>9.0156982421829568E-3</v>
      </c>
    </row>
    <row r="169" spans="19:24" x14ac:dyDescent="0.25">
      <c r="S169" s="10">
        <v>52152</v>
      </c>
      <c r="T169" s="25" t="s">
        <v>121</v>
      </c>
      <c r="U169" s="26">
        <v>5.9145500000000002</v>
      </c>
      <c r="V169" s="26">
        <f>'Error Measurements'!$U$6/2^15*S169-'Error Measurements'!$U$6</f>
        <v>5.9163141088867182</v>
      </c>
      <c r="W169" s="27">
        <f>(V169-U169)/'Error Measurements'!$P$33</f>
        <v>5.7798632781814243</v>
      </c>
      <c r="X169" s="19">
        <f t="shared" si="16"/>
        <v>8.8205444335898164E-3</v>
      </c>
    </row>
    <row r="170" spans="19:24" x14ac:dyDescent="0.25">
      <c r="S170" s="10">
        <v>52480</v>
      </c>
      <c r="T170" s="25" t="s">
        <v>122</v>
      </c>
      <c r="U170" s="26">
        <v>6.0146300000000004</v>
      </c>
      <c r="V170" s="26">
        <f>'Error Measurements'!$U$6/2^15*S170-'Error Measurements'!$U$6</f>
        <v>6.0164250781249997</v>
      </c>
      <c r="W170" s="27">
        <f>(V170-U170)/'Error Measurements'!$P$33</f>
        <v>5.881329783136712</v>
      </c>
      <c r="X170" s="19">
        <f t="shared" si="16"/>
        <v>8.9753906249967486E-3</v>
      </c>
    </row>
    <row r="171" spans="19:24" x14ac:dyDescent="0.25">
      <c r="S171" s="10">
        <v>52808</v>
      </c>
      <c r="T171" s="25" t="s">
        <v>123</v>
      </c>
      <c r="U171" s="26">
        <v>6.1147499999999999</v>
      </c>
      <c r="V171" s="26">
        <f>'Error Measurements'!$U$6/2^15*S171-'Error Measurements'!$U$6</f>
        <v>6.1165360473632795</v>
      </c>
      <c r="W171" s="27">
        <f>(V171-U171)/'Error Measurements'!$P$33</f>
        <v>5.8517417183460072</v>
      </c>
      <c r="X171" s="19">
        <f t="shared" si="16"/>
        <v>8.9302368163979295E-3</v>
      </c>
    </row>
    <row r="172" spans="19:24" x14ac:dyDescent="0.25">
      <c r="S172" s="10">
        <v>53136</v>
      </c>
      <c r="T172" s="25" t="s">
        <v>124</v>
      </c>
      <c r="U172" s="26">
        <v>6.2148399999999997</v>
      </c>
      <c r="V172" s="26">
        <f>'Error Measurements'!$U$6/2^15*S172-'Error Measurements'!$U$6</f>
        <v>6.2166470166015628</v>
      </c>
      <c r="W172" s="27">
        <f>(V172-U172)/'Error Measurements'!$P$33</f>
        <v>5.9204445808727995</v>
      </c>
      <c r="X172" s="19">
        <f t="shared" si="16"/>
        <v>9.0350830078156363E-3</v>
      </c>
    </row>
    <row r="173" spans="19:24" x14ac:dyDescent="0.25">
      <c r="S173" s="10">
        <v>53464</v>
      </c>
      <c r="T173" s="25" t="s">
        <v>125</v>
      </c>
      <c r="U173" s="26">
        <v>6.3149199999999999</v>
      </c>
      <c r="V173" s="26">
        <f>'Error Measurements'!$U$6/2^15*S173-'Error Measurements'!$U$6</f>
        <v>6.3167579858398426</v>
      </c>
      <c r="W173" s="27">
        <f>(V173-U173)/'Error Measurements'!$P$33</f>
        <v>6.0219110858222678</v>
      </c>
      <c r="X173" s="19">
        <f t="shared" si="16"/>
        <v>9.1899291992136867E-3</v>
      </c>
    </row>
    <row r="174" spans="19:24" x14ac:dyDescent="0.25">
      <c r="S174" s="10">
        <v>53792</v>
      </c>
      <c r="T174" s="25" t="s">
        <v>126</v>
      </c>
      <c r="U174" s="26">
        <v>6.4150400000000003</v>
      </c>
      <c r="V174" s="26">
        <f>'Error Measurements'!$U$6/2^15*S174-'Error Measurements'!$U$6</f>
        <v>6.4168689550781259</v>
      </c>
      <c r="W174" s="27">
        <f>(V174-U174)/'Error Measurements'!$P$33</f>
        <v>5.9923230210402929</v>
      </c>
      <c r="X174" s="19">
        <f t="shared" si="16"/>
        <v>9.1447753906281903E-3</v>
      </c>
    </row>
    <row r="175" spans="19:24" x14ac:dyDescent="0.25">
      <c r="S175" s="10">
        <v>54120</v>
      </c>
      <c r="T175" s="25" t="s">
        <v>127</v>
      </c>
      <c r="U175" s="26">
        <v>6.51511</v>
      </c>
      <c r="V175" s="26">
        <f>'Error Measurements'!$U$6/2^15*S175-'Error Measurements'!$U$6</f>
        <v>6.5169799243164057</v>
      </c>
      <c r="W175" s="27">
        <f>(V175-U175)/'Error Measurements'!$P$33</f>
        <v>6.1265531684269865</v>
      </c>
      <c r="X175" s="19">
        <f t="shared" si="16"/>
        <v>9.3496215820287887E-3</v>
      </c>
    </row>
    <row r="176" spans="19:24" x14ac:dyDescent="0.25">
      <c r="S176" s="10">
        <v>54448</v>
      </c>
      <c r="T176" s="25" t="s">
        <v>128</v>
      </c>
      <c r="U176" s="26">
        <v>6.6151999999999997</v>
      </c>
      <c r="V176" s="26">
        <f>'Error Measurements'!$U$6/2^15*S176-'Error Measurements'!$U$6</f>
        <v>6.6170908935546855</v>
      </c>
      <c r="W176" s="27">
        <f>(V176-U176)/'Error Measurements'!$P$33</f>
        <v>6.1952560309421392</v>
      </c>
      <c r="X176" s="19">
        <f t="shared" si="16"/>
        <v>9.4544677734287319E-3</v>
      </c>
    </row>
    <row r="177" spans="19:24" x14ac:dyDescent="0.25">
      <c r="S177" s="10">
        <v>54776</v>
      </c>
      <c r="T177" s="25" t="s">
        <v>129</v>
      </c>
      <c r="U177" s="26">
        <v>6.7153280000000004</v>
      </c>
      <c r="V177" s="26">
        <f>'Error Measurements'!$U$6/2^15*S177-'Error Measurements'!$U$6</f>
        <v>6.7172018627929688</v>
      </c>
      <c r="W177" s="27">
        <f>(V177-U177)/'Error Measurements'!$P$33</f>
        <v>6.1394570522109655</v>
      </c>
      <c r="X177" s="19">
        <f t="shared" si="16"/>
        <v>9.3693139648420853E-3</v>
      </c>
    </row>
    <row r="178" spans="19:24" x14ac:dyDescent="0.25">
      <c r="S178" s="10">
        <v>55104</v>
      </c>
      <c r="T178" s="25" t="s">
        <v>130</v>
      </c>
      <c r="U178" s="26">
        <v>6.8153600000000001</v>
      </c>
      <c r="V178" s="26">
        <f>'Error Measurements'!$U$6/2^15*S178-'Error Measurements'!$U$6</f>
        <v>6.8173128320312486</v>
      </c>
      <c r="W178" s="27">
        <f>(V178-U178)/'Error Measurements'!$P$33</f>
        <v>6.3981890408527144</v>
      </c>
      <c r="X178" s="19">
        <f t="shared" si="16"/>
        <v>9.7641601562425961E-3</v>
      </c>
    </row>
    <row r="179" spans="19:24" x14ac:dyDescent="0.25">
      <c r="S179" s="10">
        <v>55432</v>
      </c>
      <c r="T179" s="25" t="s">
        <v>131</v>
      </c>
      <c r="U179" s="26">
        <v>6.91554</v>
      </c>
      <c r="V179" s="26">
        <f>'Error Measurements'!$U$6/2^15*S179-'Error Measurements'!$U$6</f>
        <v>6.9174238012695319</v>
      </c>
      <c r="W179" s="27">
        <f>(V179-U179)/'Error Measurements'!$P$33</f>
        <v>6.1720191214590256</v>
      </c>
      <c r="X179" s="19">
        <f t="shared" si="16"/>
        <v>9.4190063476595753E-3</v>
      </c>
    </row>
    <row r="180" spans="19:24" x14ac:dyDescent="0.25">
      <c r="S180" s="10">
        <v>55760</v>
      </c>
      <c r="T180" s="25" t="s">
        <v>132</v>
      </c>
      <c r="U180" s="26">
        <v>7.0156000000000001</v>
      </c>
      <c r="V180" s="26">
        <f>'Error Measurements'!$U$6/2^15*S180-'Error Measurements'!$U$6</f>
        <v>7.0175347705078117</v>
      </c>
      <c r="W180" s="27">
        <f>(V180-U180)/'Error Measurements'!$P$33</f>
        <v>6.3390129112800349</v>
      </c>
      <c r="X180" s="19">
        <f t="shared" si="16"/>
        <v>9.6738525390582808E-3</v>
      </c>
    </row>
    <row r="181" spans="19:24" x14ac:dyDescent="0.25">
      <c r="S181" s="10">
        <v>56088</v>
      </c>
      <c r="T181" s="25" t="s">
        <v>133</v>
      </c>
      <c r="U181" s="26">
        <v>7.1157300000000001</v>
      </c>
      <c r="V181" s="26">
        <f>'Error Measurements'!$U$6/2^15*S181-'Error Measurements'!$U$6</f>
        <v>7.117645739746095</v>
      </c>
      <c r="W181" s="27">
        <f>(V181-U181)/'Error Measurements'!$P$33</f>
        <v>6.2766612040637444</v>
      </c>
      <c r="X181" s="19">
        <f t="shared" si="16"/>
        <v>9.5786987304746773E-3</v>
      </c>
    </row>
    <row r="182" spans="19:24" x14ac:dyDescent="0.25">
      <c r="S182" s="10">
        <v>56416</v>
      </c>
      <c r="T182" s="25" t="s">
        <v>134</v>
      </c>
      <c r="U182" s="26">
        <v>7.2158199999999999</v>
      </c>
      <c r="V182" s="26">
        <f>'Error Measurements'!$U$6/2^15*S182-'Error Measurements'!$U$6</f>
        <v>7.2177567089843748</v>
      </c>
      <c r="W182" s="27">
        <f>(V182-U182)/'Error Measurements'!$P$33</f>
        <v>6.3453640665788971</v>
      </c>
      <c r="X182" s="19">
        <f t="shared" si="16"/>
        <v>9.6835449218746206E-3</v>
      </c>
    </row>
    <row r="183" spans="19:24" x14ac:dyDescent="0.25">
      <c r="S183" s="10">
        <v>56744</v>
      </c>
      <c r="T183" s="25" t="s">
        <v>135</v>
      </c>
      <c r="U183" s="26">
        <v>7.3158799999999999</v>
      </c>
      <c r="V183" s="26">
        <f>'Error Measurements'!$U$6/2^15*S183-'Error Measurements'!$U$6</f>
        <v>7.3178676782226546</v>
      </c>
      <c r="W183" s="27">
        <f>(V183-U183)/'Error Measurements'!$P$33</f>
        <v>6.5123578563999063</v>
      </c>
      <c r="X183" s="19">
        <f t="shared" si="16"/>
        <v>9.938391113273326E-3</v>
      </c>
    </row>
    <row r="184" spans="19:24" x14ac:dyDescent="0.25">
      <c r="S184" s="10">
        <v>57072</v>
      </c>
      <c r="T184" s="25" t="s">
        <v>136</v>
      </c>
      <c r="U184" s="26">
        <v>7.4160199999999996</v>
      </c>
      <c r="V184" s="26">
        <f>'Error Measurements'!$U$6/2^15*S184-'Error Measurements'!$U$6</f>
        <v>7.4179786474609379</v>
      </c>
      <c r="W184" s="27">
        <f>(V184-U184)/'Error Measurements'!$P$33</f>
        <v>6.4172425067493002</v>
      </c>
      <c r="X184" s="19">
        <f t="shared" si="16"/>
        <v>9.7932373046916155E-3</v>
      </c>
    </row>
    <row r="185" spans="19:24" x14ac:dyDescent="0.25">
      <c r="S185" s="10">
        <v>57400</v>
      </c>
      <c r="T185" s="25" t="s">
        <v>137</v>
      </c>
      <c r="U185" s="26">
        <v>7.5161100000000003</v>
      </c>
      <c r="V185" s="26">
        <f>'Error Measurements'!$U$6/2^15*S185-'Error Measurements'!$U$6</f>
        <v>7.5180896166992177</v>
      </c>
      <c r="W185" s="27">
        <f>(V185-U185)/'Error Measurements'!$P$33</f>
        <v>6.4859453692615423</v>
      </c>
      <c r="X185" s="19">
        <f t="shared" si="16"/>
        <v>9.8980834960871178E-3</v>
      </c>
    </row>
    <row r="186" spans="19:24" x14ac:dyDescent="0.25">
      <c r="S186" s="10">
        <v>57728</v>
      </c>
      <c r="T186" s="25" t="s">
        <v>138</v>
      </c>
      <c r="U186" s="26">
        <v>7.6161700000000003</v>
      </c>
      <c r="V186" s="26">
        <f>'Error Measurements'!$U$6/2^15*S186-'Error Measurements'!$U$6</f>
        <v>7.618200585937501</v>
      </c>
      <c r="W186" s="27">
        <f>(V186-U186)/'Error Measurements'!$P$33</f>
        <v>6.652939159094192</v>
      </c>
      <c r="X186" s="19">
        <f t="shared" si="16"/>
        <v>1.0152929687503587E-2</v>
      </c>
    </row>
    <row r="187" spans="19:24" x14ac:dyDescent="0.25">
      <c r="S187" s="10">
        <v>58056</v>
      </c>
      <c r="T187" s="25" t="s">
        <v>139</v>
      </c>
      <c r="U187" s="26">
        <v>7.7163000000000004</v>
      </c>
      <c r="V187" s="26">
        <f>'Error Measurements'!$U$6/2^15*S187-'Error Measurements'!$U$6</f>
        <v>7.7183115551757808</v>
      </c>
      <c r="W187" s="27">
        <f>(V187-U187)/'Error Measurements'!$P$33</f>
        <v>6.590587451866261</v>
      </c>
      <c r="X187" s="19">
        <f t="shared" si="16"/>
        <v>1.005777587890222E-2</v>
      </c>
    </row>
    <row r="188" spans="19:24" x14ac:dyDescent="0.25">
      <c r="S188" s="10">
        <v>58384</v>
      </c>
      <c r="T188" s="25" t="s">
        <v>140</v>
      </c>
      <c r="U188" s="26">
        <v>7.8163299999999998</v>
      </c>
      <c r="V188" s="26">
        <f>'Error Measurements'!$U$6/2^15*S188-'Error Measurements'!$U$6</f>
        <v>7.8184225244140606</v>
      </c>
      <c r="W188" s="27">
        <f>(V188-U188)/'Error Measurements'!$P$33</f>
        <v>6.8558721689960374</v>
      </c>
      <c r="X188" s="19">
        <f t="shared" si="16"/>
        <v>1.0462622070304128E-2</v>
      </c>
    </row>
    <row r="189" spans="19:24" x14ac:dyDescent="0.25">
      <c r="S189" s="10">
        <v>58712</v>
      </c>
      <c r="T189" s="25" t="s">
        <v>141</v>
      </c>
      <c r="U189" s="26">
        <v>7.9164000000000003</v>
      </c>
      <c r="V189" s="26">
        <f>'Error Measurements'!$U$6/2^15*S189-'Error Measurements'!$U$6</f>
        <v>7.9185334936523439</v>
      </c>
      <c r="W189" s="27">
        <f>(V189-U189)/'Error Measurements'!$P$33</f>
        <v>6.9901023163914608</v>
      </c>
      <c r="X189" s="19">
        <f t="shared" si="16"/>
        <v>1.0667468261718049E-2</v>
      </c>
    </row>
    <row r="190" spans="19:24" x14ac:dyDescent="0.25">
      <c r="S190" s="10">
        <v>59040</v>
      </c>
      <c r="T190" s="25" t="s">
        <v>142</v>
      </c>
      <c r="U190" s="26">
        <v>8.0165400000000009</v>
      </c>
      <c r="V190" s="26">
        <f>'Error Measurements'!$U$6/2^15*S190-'Error Measurements'!$U$6</f>
        <v>8.0186444628906237</v>
      </c>
      <c r="W190" s="27">
        <f>(V190-U190)/'Error Measurements'!$P$33</f>
        <v>6.8949869667263046</v>
      </c>
      <c r="X190" s="19">
        <f t="shared" si="16"/>
        <v>1.0522314453114134E-2</v>
      </c>
    </row>
    <row r="191" spans="19:24" x14ac:dyDescent="0.25">
      <c r="S191" s="10">
        <v>59368</v>
      </c>
      <c r="T191" s="25" t="s">
        <v>143</v>
      </c>
      <c r="U191" s="26">
        <v>8.1166499999999999</v>
      </c>
      <c r="V191" s="26">
        <f>'Error Measurements'!$U$6/2^15*S191-'Error Measurements'!$U$6</f>
        <v>8.118755432128907</v>
      </c>
      <c r="W191" s="27">
        <f>(V191-U191)/'Error Measurements'!$P$33</f>
        <v>6.8981625443844656</v>
      </c>
      <c r="X191" s="19">
        <f t="shared" si="16"/>
        <v>1.0527160644535627E-2</v>
      </c>
    </row>
    <row r="192" spans="19:24" x14ac:dyDescent="0.25">
      <c r="S192" s="10">
        <v>59696</v>
      </c>
      <c r="T192" s="25" t="s">
        <v>144</v>
      </c>
      <c r="U192" s="26">
        <v>8.2167899999999996</v>
      </c>
      <c r="V192" s="26">
        <f>'Error Measurements'!$U$6/2^15*S192-'Error Measurements'!$U$6</f>
        <v>8.2188664013671868</v>
      </c>
      <c r="W192" s="27">
        <f>(V192-U192)/'Error Measurements'!$P$33</f>
        <v>6.8030471947222191</v>
      </c>
      <c r="X192" s="19">
        <f t="shared" si="16"/>
        <v>1.0382006835936153E-2</v>
      </c>
    </row>
    <row r="193" spans="19:24" x14ac:dyDescent="0.25">
      <c r="S193" s="10">
        <v>60024</v>
      </c>
      <c r="T193" s="25" t="s">
        <v>145</v>
      </c>
      <c r="U193" s="26">
        <v>8.31691</v>
      </c>
      <c r="V193" s="26">
        <f>'Error Measurements'!$U$6/2^15*S193-'Error Measurements'!$U$6</f>
        <v>8.3189773706054666</v>
      </c>
      <c r="W193" s="27">
        <f>(V193-U193)/'Error Measurements'!$P$33</f>
        <v>6.7734591299286047</v>
      </c>
      <c r="X193" s="19">
        <f t="shared" si="16"/>
        <v>1.0336853027332893E-2</v>
      </c>
    </row>
    <row r="194" spans="19:24" x14ac:dyDescent="0.25">
      <c r="S194" s="10">
        <v>60352</v>
      </c>
      <c r="T194" s="25" t="s">
        <v>146</v>
      </c>
      <c r="U194" s="26">
        <v>8.4170200000000008</v>
      </c>
      <c r="V194" s="26">
        <f>'Error Measurements'!$U$6/2^15*S194-'Error Measurements'!$U$6</f>
        <v>8.4190883398437499</v>
      </c>
      <c r="W194" s="27">
        <f>(V194-U194)/'Error Measurements'!$P$33</f>
        <v>6.7766347075809454</v>
      </c>
      <c r="X194" s="19">
        <f t="shared" si="16"/>
        <v>1.0341699218745504E-2</v>
      </c>
    </row>
    <row r="195" spans="19:24" x14ac:dyDescent="0.25">
      <c r="S195" s="10">
        <v>60680</v>
      </c>
      <c r="T195" s="25" t="s">
        <v>147</v>
      </c>
      <c r="U195" s="26">
        <v>8.5170399999999997</v>
      </c>
      <c r="V195" s="26">
        <f>'Error Measurements'!$U$6/2^15*S195-'Error Measurements'!$U$6</f>
        <v>8.5191993090820297</v>
      </c>
      <c r="W195" s="27">
        <f>(V195-U195)/'Error Measurements'!$P$33</f>
        <v>7.0746830671479479</v>
      </c>
      <c r="X195" s="19">
        <f t="shared" si="16"/>
        <v>1.079654541014996E-2</v>
      </c>
    </row>
    <row r="196" spans="19:24" x14ac:dyDescent="0.25">
      <c r="S196" s="10">
        <v>61008</v>
      </c>
      <c r="T196" s="25" t="s">
        <v>148</v>
      </c>
      <c r="U196" s="26">
        <v>8.6171900000000008</v>
      </c>
      <c r="V196" s="26">
        <f>'Error Measurements'!$U$6/2^15*S196-'Error Measurements'!$U$6</f>
        <v>8.619310278320313</v>
      </c>
      <c r="W196" s="27">
        <f>(V196-U196)/'Error Measurements'!$P$33</f>
        <v>6.946804075057206</v>
      </c>
      <c r="X196" s="19">
        <f t="shared" si="16"/>
        <v>1.0601391601561261E-2</v>
      </c>
    </row>
    <row r="197" spans="19:24" x14ac:dyDescent="0.25">
      <c r="S197" s="10">
        <v>61336</v>
      </c>
      <c r="T197" s="25" t="s">
        <v>149</v>
      </c>
      <c r="U197" s="26">
        <v>8.7172499999999999</v>
      </c>
      <c r="V197" s="26">
        <f>'Error Measurements'!$U$6/2^15*S197-'Error Measurements'!$U$6</f>
        <v>8.7194212475585928</v>
      </c>
      <c r="W197" s="27">
        <f>(V197-U197)/'Error Measurements'!$P$33</f>
        <v>7.1137978648811249</v>
      </c>
      <c r="X197" s="19">
        <f t="shared" si="16"/>
        <v>1.0856237792964407E-2</v>
      </c>
    </row>
    <row r="198" spans="19:24" x14ac:dyDescent="0.25">
      <c r="S198" s="10">
        <v>61664</v>
      </c>
      <c r="T198" s="25" t="s">
        <v>150</v>
      </c>
      <c r="U198" s="26">
        <v>8.8172300000000003</v>
      </c>
      <c r="V198" s="26">
        <f>'Error Measurements'!$U$6/2^15*S198-'Error Measurements'!$U$6</f>
        <v>8.8195322167968762</v>
      </c>
      <c r="W198" s="27">
        <f>(V198-U198)/'Error Measurements'!$P$33</f>
        <v>7.5429007941970303</v>
      </c>
      <c r="X198" s="19">
        <f t="shared" si="16"/>
        <v>1.1511083984379056E-2</v>
      </c>
    </row>
    <row r="199" spans="19:24" x14ac:dyDescent="0.25">
      <c r="S199" s="10">
        <v>61992</v>
      </c>
      <c r="T199" s="25" t="s">
        <v>151</v>
      </c>
      <c r="U199" s="26">
        <v>8.9174500000000005</v>
      </c>
      <c r="V199" s="26">
        <f>'Error Measurements'!$U$6/2^15*S199-'Error Measurements'!$U$6</f>
        <v>8.9196431860351559</v>
      </c>
      <c r="W199" s="27">
        <f>(V199-U199)/'Error Measurements'!$P$33</f>
        <v>7.1856763050486183</v>
      </c>
      <c r="X199" s="19">
        <f t="shared" si="16"/>
        <v>1.0965930175776961E-2</v>
      </c>
    </row>
    <row r="200" spans="19:24" x14ac:dyDescent="0.25">
      <c r="S200" s="10">
        <v>62320</v>
      </c>
      <c r="T200" s="25" t="s">
        <v>152</v>
      </c>
      <c r="U200" s="26">
        <v>9.01755</v>
      </c>
      <c r="V200" s="26">
        <f>'Error Measurements'!$U$6/2^15*S200-'Error Measurements'!$U$6</f>
        <v>9.0197541552734357</v>
      </c>
      <c r="W200" s="27">
        <f>(V200-U200)/'Error Measurements'!$P$33</f>
        <v>7.2216155251294545</v>
      </c>
      <c r="X200" s="19">
        <f t="shared" si="16"/>
        <v>1.1020776367178797E-2</v>
      </c>
    </row>
    <row r="201" spans="19:24" x14ac:dyDescent="0.25">
      <c r="S201" s="10">
        <v>62648</v>
      </c>
      <c r="T201" s="25" t="s">
        <v>153</v>
      </c>
      <c r="U201" s="26">
        <v>9.1175999999999995</v>
      </c>
      <c r="V201" s="26">
        <f>'Error Measurements'!$U$6/2^15*S201-'Error Measurements'!$U$6</f>
        <v>9.119865124511719</v>
      </c>
      <c r="W201" s="27">
        <f>(V201-U201)/'Error Measurements'!$P$33</f>
        <v>7.4213729573993303</v>
      </c>
      <c r="X201" s="19">
        <f t="shared" si="16"/>
        <v>1.1325622558597814E-2</v>
      </c>
    </row>
    <row r="202" spans="19:24" x14ac:dyDescent="0.25">
      <c r="S202" s="10">
        <v>62976</v>
      </c>
      <c r="T202" s="25" t="s">
        <v>154</v>
      </c>
      <c r="U202" s="26">
        <v>9.2177399999999992</v>
      </c>
      <c r="V202" s="26">
        <f>'Error Measurements'!$U$6/2^15*S202-'Error Measurements'!$U$6</f>
        <v>9.2199760937499988</v>
      </c>
      <c r="W202" s="27">
        <f>(V202-U202)/'Error Measurements'!$P$33</f>
        <v>7.3262576077370838</v>
      </c>
      <c r="X202" s="19">
        <f t="shared" si="16"/>
        <v>1.118046874999834E-2</v>
      </c>
    </row>
    <row r="203" spans="19:24" x14ac:dyDescent="0.25">
      <c r="S203" s="10">
        <v>63304</v>
      </c>
      <c r="T203" s="25" t="s">
        <v>155</v>
      </c>
      <c r="U203" s="26">
        <v>9.3178000000000001</v>
      </c>
      <c r="V203" s="26">
        <f>'Error Measurements'!$U$6/2^15*S203-'Error Measurements'!$U$6</f>
        <v>9.3200870629882822</v>
      </c>
      <c r="W203" s="27">
        <f>(V203-U203)/'Error Measurements'!$P$33</f>
        <v>7.4932513975668229</v>
      </c>
      <c r="X203" s="19">
        <f t="shared" ref="X203:X210" si="17">(ABS(U203-V203)/20)*100</f>
        <v>1.1435314941410368E-2</v>
      </c>
    </row>
    <row r="204" spans="19:24" x14ac:dyDescent="0.25">
      <c r="S204" s="10">
        <v>63632</v>
      </c>
      <c r="T204" s="25" t="s">
        <v>156</v>
      </c>
      <c r="U204" s="26">
        <v>9.4179399999999998</v>
      </c>
      <c r="V204" s="26">
        <f>'Error Measurements'!$U$6/2^15*S204-'Error Measurements'!$U$6</f>
        <v>9.4201980322265619</v>
      </c>
      <c r="W204" s="27">
        <f>(V204-U204)/'Error Measurements'!$P$33</f>
        <v>7.3981360479045764</v>
      </c>
      <c r="X204" s="19">
        <f t="shared" si="17"/>
        <v>1.1290161132810894E-2</v>
      </c>
    </row>
    <row r="205" spans="19:24" x14ac:dyDescent="0.25">
      <c r="S205" s="10">
        <v>63960</v>
      </c>
      <c r="T205" s="25" t="s">
        <v>157</v>
      </c>
      <c r="U205" s="26">
        <v>9.5180100000000003</v>
      </c>
      <c r="V205" s="26">
        <f>'Error Measurements'!$U$6/2^15*S205-'Error Measurements'!$U$6</f>
        <v>9.5203090014648417</v>
      </c>
      <c r="W205" s="27">
        <f>(V205-U205)/'Error Measurements'!$P$33</f>
        <v>7.5323661952883603</v>
      </c>
      <c r="X205" s="19">
        <f t="shared" si="17"/>
        <v>1.1495007324207052E-2</v>
      </c>
    </row>
    <row r="206" spans="19:24" x14ac:dyDescent="0.25">
      <c r="S206" s="10">
        <v>64288</v>
      </c>
      <c r="T206" s="25" t="s">
        <v>158</v>
      </c>
      <c r="U206" s="26">
        <v>9.6181199999999993</v>
      </c>
      <c r="V206" s="26">
        <f>'Error Measurements'!$U$6/2^15*S206-'Error Measurements'!$U$6</f>
        <v>9.620419970703125</v>
      </c>
      <c r="W206" s="27">
        <f>(V206-U206)/'Error Measurements'!$P$33</f>
        <v>7.5355417729465213</v>
      </c>
      <c r="X206" s="19">
        <f t="shared" si="17"/>
        <v>1.1499853515628544E-2</v>
      </c>
    </row>
    <row r="207" spans="19:24" x14ac:dyDescent="0.25">
      <c r="S207" s="10">
        <v>64616</v>
      </c>
      <c r="T207" s="25" t="s">
        <v>159</v>
      </c>
      <c r="U207" s="26">
        <v>9.7182300000000001</v>
      </c>
      <c r="V207" s="26">
        <f>'Error Measurements'!$U$6/2^15*S207-'Error Measurements'!$U$6</f>
        <v>9.7205309399414048</v>
      </c>
      <c r="W207" s="27">
        <f>(V207-U207)/'Error Measurements'!$P$33</f>
        <v>7.5387173505872225</v>
      </c>
      <c r="X207" s="19">
        <f t="shared" si="17"/>
        <v>1.1504699707023391E-2</v>
      </c>
    </row>
    <row r="208" spans="19:24" x14ac:dyDescent="0.25">
      <c r="S208" s="10">
        <v>64944</v>
      </c>
      <c r="T208" s="25" t="s">
        <v>160</v>
      </c>
      <c r="U208" s="26">
        <v>9.8182700000000001</v>
      </c>
      <c r="V208" s="26">
        <f>'Error Measurements'!$U$6/2^15*S208-'Error Measurements'!$U$6</f>
        <v>9.8206419091796882</v>
      </c>
      <c r="W208" s="27">
        <f>(V208-U208)/'Error Measurements'!$P$33</f>
        <v>7.7712384252914131</v>
      </c>
      <c r="X208" s="19">
        <f t="shared" si="17"/>
        <v>1.1859545898440516E-2</v>
      </c>
    </row>
    <row r="209" spans="19:24" x14ac:dyDescent="0.25">
      <c r="S209" s="10">
        <v>65272</v>
      </c>
      <c r="T209" s="25" t="s">
        <v>161</v>
      </c>
      <c r="U209" s="26">
        <v>9.9184400000000004</v>
      </c>
      <c r="V209" s="26">
        <f>'Error Measurements'!$U$6/2^15*S209-'Error Measurements'!$U$6</f>
        <v>9.9207528784179679</v>
      </c>
      <c r="W209" s="27">
        <f>(V209-U209)/'Error Measurements'!$P$33</f>
        <v>7.5778321483203994</v>
      </c>
      <c r="X209" s="19">
        <f t="shared" si="17"/>
        <v>1.1564392089837838E-2</v>
      </c>
    </row>
    <row r="210" spans="19:24" x14ac:dyDescent="0.25">
      <c r="S210" s="10">
        <v>65535</v>
      </c>
      <c r="T210" s="25" t="s">
        <v>234</v>
      </c>
      <c r="U210" s="26">
        <v>9.9987300000000001</v>
      </c>
      <c r="V210" s="26">
        <f>'Error Measurements'!$U$6/2^15*S210-'Error Measurements'!$U$6</f>
        <v>10.001024783630371</v>
      </c>
      <c r="W210" s="27">
        <f>(V210-U210)/'Error Measurements'!$P$33</f>
        <v>7.518547033242271</v>
      </c>
      <c r="X210" s="19">
        <f t="shared" si="17"/>
        <v>1.1473918151851947E-2</v>
      </c>
    </row>
  </sheetData>
  <mergeCells count="12">
    <mergeCell ref="B5:J5"/>
    <mergeCell ref="F11:J11"/>
    <mergeCell ref="E37:J37"/>
    <mergeCell ref="F26:J26"/>
    <mergeCell ref="F42:J42"/>
    <mergeCell ref="D22:E22"/>
    <mergeCell ref="D21:J21"/>
    <mergeCell ref="E71:J71"/>
    <mergeCell ref="E72:F72"/>
    <mergeCell ref="F57:J57"/>
    <mergeCell ref="E52:J52"/>
    <mergeCell ref="S8:X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Error Measurements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Mejia, Eugenio</dc:creator>
  <cp:lastModifiedBy>Duke, Kevin</cp:lastModifiedBy>
  <dcterms:created xsi:type="dcterms:W3CDTF">2013-08-12T20:12:10Z</dcterms:created>
  <dcterms:modified xsi:type="dcterms:W3CDTF">2013-09-09T19:56:01Z</dcterms:modified>
</cp:coreProperties>
</file>